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api.box.com/wopi/files/1899995766813/WOPIServiceId_TP_BOX_2/WOPIUserId_-/"/>
    </mc:Choice>
  </mc:AlternateContent>
  <xr:revisionPtr revIDLastSave="0" documentId="8_{1231B144-1BDE-4680-B695-DA586E431672}" xr6:coauthVersionLast="47" xr6:coauthVersionMax="47" xr10:uidLastSave="{00000000-0000-0000-0000-000000000000}"/>
  <bookViews>
    <workbookView xWindow="11835" yWindow="0" windowWidth="24975" windowHeight="20985" activeTab="6" xr2:uid="{C6F434A8-86C7-43DE-911F-C081FADBC8B5}"/>
  </bookViews>
  <sheets>
    <sheet name="General" sheetId="26" r:id="rId1"/>
    <sheet name="Notes on Cost Share" sheetId="27" r:id="rId2"/>
    <sheet name="1-YR Budg" sheetId="3" r:id="rId3"/>
    <sheet name="2-YR Budg" sheetId="22" r:id="rId4"/>
    <sheet name="3-YR Budg" sheetId="23" r:id="rId5"/>
    <sheet name="4-YR Budg" sheetId="24" r:id="rId6"/>
    <sheet name="5-YR Budg" sheetId="25" r:id="rId7"/>
  </sheets>
  <definedNames>
    <definedName name="_xlnm.Print_Area" localSheetId="2">'1-YR Budg'!$A$1:$M$86</definedName>
    <definedName name="_xlnm.Print_Area" localSheetId="3">'2-YR Budg'!$A$1:$O$88</definedName>
    <definedName name="_xlnm.Print_Area" localSheetId="4">'3-YR Budg'!$A$1:$Q$88</definedName>
    <definedName name="_xlnm.Print_Area" localSheetId="5">'4-YR Budg'!$A$1:$S$88</definedName>
    <definedName name="_xlnm.Print_Area" localSheetId="6">'5-YR Budg'!$A$1:$U$88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3" i="25" l="1"/>
  <c r="Z42" i="25"/>
  <c r="Z41" i="25"/>
  <c r="Z40" i="25"/>
  <c r="Z39" i="25"/>
  <c r="Z37" i="25"/>
  <c r="Z36" i="25"/>
  <c r="Z35" i="25"/>
  <c r="Z34" i="25"/>
  <c r="Z33" i="25"/>
  <c r="Z32" i="25"/>
  <c r="Z31" i="25"/>
  <c r="X43" i="24"/>
  <c r="X42" i="24"/>
  <c r="X41" i="24"/>
  <c r="X40" i="24"/>
  <c r="X39" i="24"/>
  <c r="X37" i="24"/>
  <c r="X36" i="24"/>
  <c r="X35" i="24"/>
  <c r="X34" i="24"/>
  <c r="X33" i="24"/>
  <c r="X32" i="24"/>
  <c r="X31" i="24"/>
  <c r="V43" i="23"/>
  <c r="V42" i="23"/>
  <c r="V41" i="23"/>
  <c r="V40" i="23"/>
  <c r="V39" i="23"/>
  <c r="V37" i="23"/>
  <c r="V36" i="23"/>
  <c r="V35" i="23"/>
  <c r="V34" i="23"/>
  <c r="V33" i="23"/>
  <c r="V32" i="23"/>
  <c r="V31" i="23"/>
  <c r="T43" i="22"/>
  <c r="T42" i="22"/>
  <c r="T41" i="22"/>
  <c r="T40" i="22"/>
  <c r="T39" i="22"/>
  <c r="T37" i="22"/>
  <c r="T36" i="22"/>
  <c r="T35" i="22"/>
  <c r="T34" i="22"/>
  <c r="T33" i="22"/>
  <c r="T32" i="22"/>
  <c r="T31" i="22"/>
  <c r="W21" i="25"/>
  <c r="U21" i="24"/>
  <c r="S21" i="23"/>
  <c r="Q21" i="22"/>
  <c r="R41" i="3"/>
  <c r="E32" i="25"/>
  <c r="E33" i="25"/>
  <c r="E34" i="25"/>
  <c r="E35" i="25"/>
  <c r="E31" i="25"/>
  <c r="E31" i="3"/>
  <c r="E20" i="23"/>
  <c r="E18" i="23"/>
  <c r="E16" i="23"/>
  <c r="E14" i="23"/>
  <c r="E12" i="23"/>
  <c r="E20" i="24"/>
  <c r="E18" i="24"/>
  <c r="E16" i="24"/>
  <c r="E14" i="24"/>
  <c r="E12" i="24"/>
  <c r="E20" i="25"/>
  <c r="E18" i="25"/>
  <c r="E16" i="25"/>
  <c r="E14" i="25"/>
  <c r="E12" i="25"/>
  <c r="E20" i="22"/>
  <c r="E18" i="22"/>
  <c r="E16" i="22"/>
  <c r="E14" i="22"/>
  <c r="E12" i="22"/>
  <c r="R43" i="3" l="1"/>
  <c r="R42" i="3"/>
  <c r="R40" i="3"/>
  <c r="R39" i="3"/>
  <c r="R37" i="3"/>
  <c r="R36" i="3"/>
  <c r="R35" i="3"/>
  <c r="R34" i="3"/>
  <c r="R33" i="3"/>
  <c r="R32" i="3"/>
  <c r="R31" i="3"/>
  <c r="J17" i="3"/>
  <c r="I15" i="3"/>
  <c r="I13" i="3"/>
  <c r="J18" i="3"/>
  <c r="I18" i="3"/>
  <c r="I17" i="3"/>
  <c r="J16" i="3"/>
  <c r="I16" i="3"/>
  <c r="J15" i="3"/>
  <c r="J14" i="3"/>
  <c r="I14" i="3"/>
  <c r="J13" i="3"/>
  <c r="E32" i="24" l="1"/>
  <c r="E33" i="24"/>
  <c r="E34" i="24"/>
  <c r="E35" i="24"/>
  <c r="E31" i="24"/>
  <c r="A32" i="24"/>
  <c r="A33" i="24"/>
  <c r="A34" i="24"/>
  <c r="A35" i="24"/>
  <c r="A31" i="24"/>
  <c r="E32" i="23"/>
  <c r="E33" i="23"/>
  <c r="E34" i="23"/>
  <c r="E35" i="23"/>
  <c r="E31" i="23"/>
  <c r="A32" i="23"/>
  <c r="A33" i="23"/>
  <c r="A34" i="23"/>
  <c r="A35" i="23"/>
  <c r="A31" i="23"/>
  <c r="E32" i="22"/>
  <c r="E33" i="22"/>
  <c r="E34" i="22"/>
  <c r="E35" i="22"/>
  <c r="E31" i="22"/>
  <c r="A32" i="22"/>
  <c r="A33" i="22"/>
  <c r="A34" i="22"/>
  <c r="A35" i="22"/>
  <c r="A31" i="22"/>
  <c r="E32" i="3"/>
  <c r="E33" i="3"/>
  <c r="E34" i="3"/>
  <c r="E35" i="3"/>
  <c r="A32" i="3"/>
  <c r="A33" i="3"/>
  <c r="A34" i="3"/>
  <c r="A35" i="3"/>
  <c r="A31" i="3"/>
  <c r="J61" i="3"/>
  <c r="I61" i="3"/>
  <c r="J61" i="22"/>
  <c r="L61" i="22" s="1"/>
  <c r="I61" i="22"/>
  <c r="K61" i="22" s="1"/>
  <c r="J61" i="23"/>
  <c r="L61" i="23" s="1"/>
  <c r="N61" i="23" s="1"/>
  <c r="I61" i="23"/>
  <c r="K61" i="23" s="1"/>
  <c r="M61" i="23" s="1"/>
  <c r="I61" i="24"/>
  <c r="K61" i="24" s="1"/>
  <c r="M61" i="24" s="1"/>
  <c r="O61" i="24" s="1"/>
  <c r="J61" i="24"/>
  <c r="L61" i="24" s="1"/>
  <c r="N61" i="24" s="1"/>
  <c r="P61" i="24" s="1"/>
  <c r="J61" i="25"/>
  <c r="L61" i="25" s="1"/>
  <c r="N61" i="25" s="1"/>
  <c r="P61" i="25" s="1"/>
  <c r="R61" i="25" s="1"/>
  <c r="I61" i="25"/>
  <c r="K61" i="25" s="1"/>
  <c r="M61" i="25" s="1"/>
  <c r="O61" i="25" s="1"/>
  <c r="Q61" i="25" s="1"/>
  <c r="A35" i="25"/>
  <c r="A34" i="25"/>
  <c r="A33" i="25"/>
  <c r="A32" i="25"/>
  <c r="A31" i="25"/>
  <c r="O21" i="3"/>
  <c r="AC102" i="24" l="1"/>
  <c r="AB102" i="24"/>
  <c r="AA102" i="24"/>
  <c r="Z102" i="24"/>
  <c r="L101" i="24" s="1"/>
  <c r="Y102" i="24"/>
  <c r="X102" i="24"/>
  <c r="H101" i="24" s="1"/>
  <c r="W102" i="24"/>
  <c r="V102" i="24"/>
  <c r="C101" i="24" s="1"/>
  <c r="U102" i="24"/>
  <c r="AC101" i="24"/>
  <c r="AB101" i="24"/>
  <c r="P100" i="24" s="1"/>
  <c r="AA101" i="24"/>
  <c r="Z101" i="24"/>
  <c r="L100" i="24" s="1"/>
  <c r="Y101" i="24"/>
  <c r="X101" i="24"/>
  <c r="H100" i="24" s="1"/>
  <c r="W101" i="24"/>
  <c r="V101" i="24"/>
  <c r="C100" i="24" s="1"/>
  <c r="U101" i="24"/>
  <c r="AC100" i="24"/>
  <c r="AB100" i="24"/>
  <c r="P99" i="24" s="1"/>
  <c r="AA100" i="24"/>
  <c r="Z100" i="24"/>
  <c r="L99" i="24" s="1"/>
  <c r="Y100" i="24"/>
  <c r="X100" i="24"/>
  <c r="H99" i="24" s="1"/>
  <c r="W100" i="24"/>
  <c r="V100" i="24"/>
  <c r="U100" i="24"/>
  <c r="AC99" i="24"/>
  <c r="AB99" i="24"/>
  <c r="P98" i="24" s="1"/>
  <c r="AA99" i="24"/>
  <c r="Z99" i="24"/>
  <c r="L98" i="24" s="1"/>
  <c r="Y99" i="24"/>
  <c r="X99" i="24"/>
  <c r="W99" i="24"/>
  <c r="V99" i="24"/>
  <c r="C98" i="24" s="1"/>
  <c r="U99" i="24"/>
  <c r="AC98" i="24"/>
  <c r="AB98" i="24"/>
  <c r="P97" i="24" s="1"/>
  <c r="AA98" i="24"/>
  <c r="Z98" i="24"/>
  <c r="L97" i="24" s="1"/>
  <c r="Y98" i="24"/>
  <c r="X98" i="24"/>
  <c r="W98" i="24"/>
  <c r="V98" i="24"/>
  <c r="U98" i="24"/>
  <c r="AC97" i="24"/>
  <c r="AB97" i="24"/>
  <c r="P96" i="24" s="1"/>
  <c r="AA97" i="24"/>
  <c r="Z97" i="24"/>
  <c r="Y97" i="24"/>
  <c r="X97" i="24"/>
  <c r="W97" i="24"/>
  <c r="V97" i="24"/>
  <c r="C96" i="24" s="1"/>
  <c r="U97" i="24"/>
  <c r="AC96" i="24"/>
  <c r="AB96" i="24"/>
  <c r="P95" i="24" s="1"/>
  <c r="AA96" i="24"/>
  <c r="Z96" i="24"/>
  <c r="Y96" i="24"/>
  <c r="X96" i="24"/>
  <c r="H95" i="24" s="1"/>
  <c r="W96" i="24"/>
  <c r="V96" i="24"/>
  <c r="C95" i="24" s="1"/>
  <c r="U96" i="24"/>
  <c r="AC95" i="24"/>
  <c r="AB95" i="24"/>
  <c r="P94" i="24" s="1"/>
  <c r="AA95" i="24"/>
  <c r="Z95" i="24"/>
  <c r="L94" i="24" s="1"/>
  <c r="Y95" i="24"/>
  <c r="X95" i="24"/>
  <c r="W95" i="24"/>
  <c r="V95" i="24"/>
  <c r="C94" i="24" s="1"/>
  <c r="U95" i="24"/>
  <c r="AC94" i="24"/>
  <c r="AB94" i="24"/>
  <c r="AA94" i="24"/>
  <c r="Z94" i="24"/>
  <c r="L93" i="24" s="1"/>
  <c r="Y94" i="24"/>
  <c r="X94" i="24"/>
  <c r="H93" i="24" s="1"/>
  <c r="W94" i="24"/>
  <c r="V94" i="24"/>
  <c r="C93" i="24" s="1"/>
  <c r="U94" i="24"/>
  <c r="AC93" i="24"/>
  <c r="AB93" i="24"/>
  <c r="AA93" i="24"/>
  <c r="Z93" i="24"/>
  <c r="Y93" i="24"/>
  <c r="X93" i="24"/>
  <c r="H92" i="24" s="1"/>
  <c r="W93" i="24"/>
  <c r="V93" i="24"/>
  <c r="U93" i="24"/>
  <c r="AC92" i="24"/>
  <c r="AB92" i="24"/>
  <c r="AA92" i="24"/>
  <c r="Z92" i="24"/>
  <c r="Y92" i="24"/>
  <c r="X92" i="24"/>
  <c r="W92" i="24"/>
  <c r="V92" i="24"/>
  <c r="AB91" i="24"/>
  <c r="Z91" i="24"/>
  <c r="X91" i="24"/>
  <c r="V91" i="24"/>
  <c r="P101" i="24"/>
  <c r="O101" i="24"/>
  <c r="K101" i="24"/>
  <c r="G101" i="24"/>
  <c r="B101" i="24"/>
  <c r="O100" i="24"/>
  <c r="K100" i="24"/>
  <c r="G100" i="24"/>
  <c r="B100" i="24"/>
  <c r="O99" i="24"/>
  <c r="K99" i="24"/>
  <c r="G99" i="24"/>
  <c r="C99" i="24"/>
  <c r="B99" i="24"/>
  <c r="O98" i="24"/>
  <c r="K98" i="24"/>
  <c r="H98" i="24"/>
  <c r="G98" i="24"/>
  <c r="B98" i="24"/>
  <c r="O97" i="24"/>
  <c r="K97" i="24"/>
  <c r="H97" i="24"/>
  <c r="G97" i="24"/>
  <c r="C97" i="24"/>
  <c r="B97" i="24"/>
  <c r="O96" i="24"/>
  <c r="L96" i="24"/>
  <c r="K96" i="24"/>
  <c r="H96" i="24"/>
  <c r="G96" i="24"/>
  <c r="B96" i="24"/>
  <c r="O95" i="24"/>
  <c r="L95" i="24"/>
  <c r="K95" i="24"/>
  <c r="G95" i="24"/>
  <c r="B95" i="24"/>
  <c r="O94" i="24"/>
  <c r="K94" i="24"/>
  <c r="H94" i="24"/>
  <c r="G94" i="24"/>
  <c r="B94" i="24"/>
  <c r="P93" i="24"/>
  <c r="O93" i="24"/>
  <c r="K93" i="24"/>
  <c r="G93" i="24"/>
  <c r="B93" i="24"/>
  <c r="O92" i="24"/>
  <c r="K92" i="24"/>
  <c r="G92" i="24"/>
  <c r="B92" i="24"/>
  <c r="Q70" i="24"/>
  <c r="R70" i="24"/>
  <c r="Q65" i="24"/>
  <c r="R65" i="24"/>
  <c r="Q62" i="24"/>
  <c r="R62" i="24"/>
  <c r="Q63" i="24"/>
  <c r="R63" i="24"/>
  <c r="Q43" i="24"/>
  <c r="R43" i="24"/>
  <c r="Y102" i="23"/>
  <c r="X102" i="23"/>
  <c r="L101" i="23" s="1"/>
  <c r="W102" i="23"/>
  <c r="V102" i="23"/>
  <c r="H101" i="23" s="1"/>
  <c r="U102" i="23"/>
  <c r="T102" i="23"/>
  <c r="C101" i="23" s="1"/>
  <c r="S102" i="23"/>
  <c r="Y101" i="23"/>
  <c r="X101" i="23"/>
  <c r="L100" i="23" s="1"/>
  <c r="W101" i="23"/>
  <c r="V101" i="23"/>
  <c r="H100" i="23" s="1"/>
  <c r="U101" i="23"/>
  <c r="T101" i="23"/>
  <c r="C100" i="23" s="1"/>
  <c r="S101" i="23"/>
  <c r="Y100" i="23"/>
  <c r="X100" i="23"/>
  <c r="L99" i="23" s="1"/>
  <c r="W100" i="23"/>
  <c r="V100" i="23"/>
  <c r="H99" i="23" s="1"/>
  <c r="U100" i="23"/>
  <c r="T100" i="23"/>
  <c r="C99" i="23" s="1"/>
  <c r="S100" i="23"/>
  <c r="Y99" i="23"/>
  <c r="X99" i="23"/>
  <c r="L98" i="23" s="1"/>
  <c r="W99" i="23"/>
  <c r="V99" i="23"/>
  <c r="H98" i="23" s="1"/>
  <c r="U99" i="23"/>
  <c r="T99" i="23"/>
  <c r="C98" i="23" s="1"/>
  <c r="S99" i="23"/>
  <c r="Y98" i="23"/>
  <c r="X98" i="23"/>
  <c r="L97" i="23" s="1"/>
  <c r="W98" i="23"/>
  <c r="V98" i="23"/>
  <c r="H97" i="23" s="1"/>
  <c r="U98" i="23"/>
  <c r="T98" i="23"/>
  <c r="C97" i="23" s="1"/>
  <c r="S98" i="23"/>
  <c r="Y97" i="23"/>
  <c r="X97" i="23"/>
  <c r="L96" i="23" s="1"/>
  <c r="W97" i="23"/>
  <c r="V97" i="23"/>
  <c r="H96" i="23" s="1"/>
  <c r="U97" i="23"/>
  <c r="T97" i="23"/>
  <c r="C96" i="23" s="1"/>
  <c r="S97" i="23"/>
  <c r="Y96" i="23"/>
  <c r="X96" i="23"/>
  <c r="W96" i="23"/>
  <c r="V96" i="23"/>
  <c r="H95" i="23" s="1"/>
  <c r="U96" i="23"/>
  <c r="T96" i="23"/>
  <c r="C95" i="23" s="1"/>
  <c r="S96" i="23"/>
  <c r="Y95" i="23"/>
  <c r="X95" i="23"/>
  <c r="L94" i="23" s="1"/>
  <c r="W95" i="23"/>
  <c r="V95" i="23"/>
  <c r="H94" i="23" s="1"/>
  <c r="U95" i="23"/>
  <c r="T95" i="23"/>
  <c r="S95" i="23"/>
  <c r="Y94" i="23"/>
  <c r="X94" i="23"/>
  <c r="L93" i="23" s="1"/>
  <c r="W94" i="23"/>
  <c r="V94" i="23"/>
  <c r="H93" i="23" s="1"/>
  <c r="U94" i="23"/>
  <c r="T94" i="23"/>
  <c r="C93" i="23" s="1"/>
  <c r="S94" i="23"/>
  <c r="Y93" i="23"/>
  <c r="X93" i="23"/>
  <c r="L92" i="23" s="1"/>
  <c r="W93" i="23"/>
  <c r="V93" i="23"/>
  <c r="U93" i="23"/>
  <c r="T93" i="23"/>
  <c r="S93" i="23"/>
  <c r="Y92" i="23"/>
  <c r="X92" i="23"/>
  <c r="W92" i="23"/>
  <c r="V92" i="23"/>
  <c r="U92" i="23"/>
  <c r="T92" i="23"/>
  <c r="X91" i="23"/>
  <c r="V91" i="23"/>
  <c r="T91" i="23"/>
  <c r="K101" i="23"/>
  <c r="G101" i="23"/>
  <c r="B101" i="23"/>
  <c r="K100" i="23"/>
  <c r="G100" i="23"/>
  <c r="B100" i="23"/>
  <c r="K99" i="23"/>
  <c r="G99" i="23"/>
  <c r="B99" i="23"/>
  <c r="K98" i="23"/>
  <c r="G98" i="23"/>
  <c r="B98" i="23"/>
  <c r="K97" i="23"/>
  <c r="G97" i="23"/>
  <c r="B97" i="23"/>
  <c r="K96" i="23"/>
  <c r="G96" i="23"/>
  <c r="B96" i="23"/>
  <c r="K95" i="23"/>
  <c r="G95" i="23"/>
  <c r="B95" i="23"/>
  <c r="K94" i="23"/>
  <c r="G94" i="23"/>
  <c r="C94" i="23"/>
  <c r="B94" i="23"/>
  <c r="K93" i="23"/>
  <c r="G93" i="23"/>
  <c r="B93" i="23"/>
  <c r="K92" i="23"/>
  <c r="G92" i="23"/>
  <c r="B92" i="23"/>
  <c r="O70" i="23"/>
  <c r="P70" i="23"/>
  <c r="O65" i="23"/>
  <c r="P65" i="23"/>
  <c r="O66" i="23"/>
  <c r="P66" i="23"/>
  <c r="O62" i="23"/>
  <c r="P62" i="23"/>
  <c r="O63" i="23"/>
  <c r="P63" i="23"/>
  <c r="O43" i="23"/>
  <c r="P43" i="23"/>
  <c r="K63" i="3"/>
  <c r="L63" i="3"/>
  <c r="M70" i="22"/>
  <c r="N70" i="22"/>
  <c r="M65" i="22"/>
  <c r="N65" i="22"/>
  <c r="M62" i="22"/>
  <c r="N62" i="22"/>
  <c r="M63" i="22"/>
  <c r="N63" i="22"/>
  <c r="M43" i="22"/>
  <c r="N43" i="22"/>
  <c r="U95" i="22"/>
  <c r="T95" i="22"/>
  <c r="S95" i="22"/>
  <c r="R95" i="22"/>
  <c r="C94" i="22" s="1"/>
  <c r="G94" i="22"/>
  <c r="U102" i="22"/>
  <c r="T102" i="22"/>
  <c r="H101" i="22" s="1"/>
  <c r="S102" i="22"/>
  <c r="R102" i="22"/>
  <c r="C101" i="22" s="1"/>
  <c r="Q102" i="22"/>
  <c r="U101" i="22"/>
  <c r="T101" i="22"/>
  <c r="H100" i="22" s="1"/>
  <c r="S101" i="22"/>
  <c r="R101" i="22"/>
  <c r="C100" i="22" s="1"/>
  <c r="Q101" i="22"/>
  <c r="U100" i="22"/>
  <c r="T100" i="22"/>
  <c r="H99" i="22" s="1"/>
  <c r="S100" i="22"/>
  <c r="R100" i="22"/>
  <c r="C99" i="22" s="1"/>
  <c r="Q100" i="22"/>
  <c r="U99" i="22"/>
  <c r="T99" i="22"/>
  <c r="H98" i="22" s="1"/>
  <c r="S99" i="22"/>
  <c r="R99" i="22"/>
  <c r="C98" i="22" s="1"/>
  <c r="Q99" i="22"/>
  <c r="U98" i="22"/>
  <c r="T98" i="22"/>
  <c r="H97" i="22" s="1"/>
  <c r="S98" i="22"/>
  <c r="R98" i="22"/>
  <c r="C97" i="22" s="1"/>
  <c r="Q98" i="22"/>
  <c r="U97" i="22"/>
  <c r="T97" i="22"/>
  <c r="H96" i="22" s="1"/>
  <c r="S97" i="22"/>
  <c r="R97" i="22"/>
  <c r="C96" i="22" s="1"/>
  <c r="Q97" i="22"/>
  <c r="U96" i="22"/>
  <c r="T96" i="22"/>
  <c r="H95" i="22" s="1"/>
  <c r="S96" i="22"/>
  <c r="R96" i="22"/>
  <c r="C95" i="22" s="1"/>
  <c r="Q96" i="22"/>
  <c r="Q95" i="22"/>
  <c r="U94" i="22"/>
  <c r="T94" i="22"/>
  <c r="H93" i="22" s="1"/>
  <c r="S94" i="22"/>
  <c r="R94" i="22"/>
  <c r="C93" i="22" s="1"/>
  <c r="Q94" i="22"/>
  <c r="U93" i="22"/>
  <c r="T93" i="22"/>
  <c r="H92" i="22" s="1"/>
  <c r="S93" i="22"/>
  <c r="R93" i="22"/>
  <c r="Q93" i="22"/>
  <c r="U92" i="22"/>
  <c r="T92" i="22"/>
  <c r="S92" i="22"/>
  <c r="R92" i="22"/>
  <c r="T91" i="22"/>
  <c r="R91" i="22"/>
  <c r="G101" i="22"/>
  <c r="B101" i="22"/>
  <c r="G100" i="22"/>
  <c r="B100" i="22"/>
  <c r="G99" i="22"/>
  <c r="B99" i="22"/>
  <c r="G98" i="22"/>
  <c r="B98" i="22"/>
  <c r="G97" i="22"/>
  <c r="B97" i="22"/>
  <c r="G96" i="22"/>
  <c r="B96" i="22"/>
  <c r="G95" i="22"/>
  <c r="B95" i="22"/>
  <c r="B94" i="22"/>
  <c r="G93" i="22"/>
  <c r="B93" i="22"/>
  <c r="G92" i="22"/>
  <c r="B92" i="22"/>
  <c r="C96" i="3"/>
  <c r="Q100" i="3"/>
  <c r="P100" i="3"/>
  <c r="C100" i="3" s="1"/>
  <c r="O100" i="3"/>
  <c r="Q99" i="3"/>
  <c r="P99" i="3"/>
  <c r="C99" i="3" s="1"/>
  <c r="O99" i="3"/>
  <c r="Q98" i="3"/>
  <c r="P98" i="3"/>
  <c r="C98" i="3" s="1"/>
  <c r="O98" i="3"/>
  <c r="Q97" i="3"/>
  <c r="P97" i="3"/>
  <c r="C97" i="3" s="1"/>
  <c r="O97" i="3"/>
  <c r="Q96" i="3"/>
  <c r="P96" i="3"/>
  <c r="O96" i="3"/>
  <c r="Q95" i="3"/>
  <c r="P95" i="3"/>
  <c r="C95" i="3" s="1"/>
  <c r="O95" i="3"/>
  <c r="Q94" i="3"/>
  <c r="P94" i="3"/>
  <c r="C94" i="3" s="1"/>
  <c r="O94" i="3"/>
  <c r="Q93" i="3"/>
  <c r="P93" i="3"/>
  <c r="C93" i="3" s="1"/>
  <c r="O93" i="3"/>
  <c r="Q92" i="3"/>
  <c r="P92" i="3"/>
  <c r="C92" i="3" s="1"/>
  <c r="O92" i="3"/>
  <c r="Q91" i="3"/>
  <c r="P91" i="3"/>
  <c r="O91" i="3"/>
  <c r="Q90" i="3"/>
  <c r="P90" i="3"/>
  <c r="P89" i="3"/>
  <c r="B100" i="3"/>
  <c r="B99" i="3"/>
  <c r="B98" i="3"/>
  <c r="B97" i="3"/>
  <c r="B96" i="3"/>
  <c r="B95" i="3"/>
  <c r="B94" i="3"/>
  <c r="B93" i="3"/>
  <c r="B92" i="3"/>
  <c r="B91" i="3"/>
  <c r="M99" i="23" l="1"/>
  <c r="W103" i="24"/>
  <c r="M96" i="24"/>
  <c r="M98" i="24"/>
  <c r="M94" i="24"/>
  <c r="Q100" i="24"/>
  <c r="Q93" i="24"/>
  <c r="I97" i="23"/>
  <c r="I95" i="23"/>
  <c r="D93" i="24"/>
  <c r="D95" i="23"/>
  <c r="Q95" i="24"/>
  <c r="D96" i="24"/>
  <c r="I100" i="24"/>
  <c r="I96" i="23"/>
  <c r="D98" i="24"/>
  <c r="U103" i="22"/>
  <c r="D97" i="23"/>
  <c r="M98" i="23"/>
  <c r="D93" i="23"/>
  <c r="I98" i="23"/>
  <c r="M100" i="24"/>
  <c r="Q96" i="24"/>
  <c r="I99" i="23"/>
  <c r="M97" i="23"/>
  <c r="M92" i="23"/>
  <c r="Q101" i="24"/>
  <c r="D96" i="22"/>
  <c r="Y103" i="24"/>
  <c r="Q97" i="24"/>
  <c r="Q101" i="3"/>
  <c r="S103" i="22"/>
  <c r="I99" i="22"/>
  <c r="Q99" i="24"/>
  <c r="Z103" i="24"/>
  <c r="M58" i="24" s="1"/>
  <c r="D98" i="22"/>
  <c r="M93" i="23"/>
  <c r="Q98" i="24"/>
  <c r="AA103" i="24"/>
  <c r="T103" i="23"/>
  <c r="I58" i="23" s="1"/>
  <c r="I94" i="23"/>
  <c r="M96" i="23"/>
  <c r="D95" i="24"/>
  <c r="AB103" i="24"/>
  <c r="O58" i="24" s="1"/>
  <c r="I98" i="22"/>
  <c r="M100" i="23"/>
  <c r="U103" i="23"/>
  <c r="I93" i="24"/>
  <c r="D94" i="24"/>
  <c r="AC103" i="24"/>
  <c r="I95" i="22"/>
  <c r="D94" i="23"/>
  <c r="D96" i="23"/>
  <c r="D101" i="23"/>
  <c r="V103" i="23"/>
  <c r="K58" i="23" s="1"/>
  <c r="W103" i="23"/>
  <c r="Y103" i="23"/>
  <c r="D98" i="23"/>
  <c r="I100" i="23"/>
  <c r="V103" i="24"/>
  <c r="I58" i="24" s="1"/>
  <c r="Q94" i="24"/>
  <c r="D100" i="24"/>
  <c r="X103" i="23"/>
  <c r="M58" i="23" s="1"/>
  <c r="C92" i="24"/>
  <c r="D92" i="24" s="1"/>
  <c r="P92" i="24"/>
  <c r="Q92" i="24" s="1"/>
  <c r="X103" i="24"/>
  <c r="K58" i="24" s="1"/>
  <c r="I92" i="24"/>
  <c r="M97" i="24"/>
  <c r="I98" i="24"/>
  <c r="I99" i="24"/>
  <c r="D101" i="24"/>
  <c r="M99" i="24"/>
  <c r="I101" i="24"/>
  <c r="L92" i="24"/>
  <c r="M92" i="24" s="1"/>
  <c r="M93" i="24"/>
  <c r="I94" i="24"/>
  <c r="I95" i="24"/>
  <c r="D97" i="24"/>
  <c r="M101" i="24"/>
  <c r="M95" i="24"/>
  <c r="I96" i="24"/>
  <c r="I97" i="24"/>
  <c r="D99" i="24"/>
  <c r="D99" i="23"/>
  <c r="D100" i="23"/>
  <c r="I101" i="23"/>
  <c r="I93" i="23"/>
  <c r="M101" i="23"/>
  <c r="C92" i="23"/>
  <c r="D92" i="23" s="1"/>
  <c r="L95" i="23"/>
  <c r="M95" i="23" s="1"/>
  <c r="M94" i="23"/>
  <c r="H92" i="23"/>
  <c r="I92" i="23" s="1"/>
  <c r="H94" i="22"/>
  <c r="I94" i="22" s="1"/>
  <c r="D100" i="22"/>
  <c r="I96" i="22"/>
  <c r="D95" i="22"/>
  <c r="D94" i="22"/>
  <c r="I93" i="22"/>
  <c r="D93" i="22"/>
  <c r="R103" i="22"/>
  <c r="I58" i="22" s="1"/>
  <c r="T103" i="22"/>
  <c r="K58" i="22" s="1"/>
  <c r="D97" i="22"/>
  <c r="I100" i="22"/>
  <c r="I97" i="22"/>
  <c r="C92" i="22"/>
  <c r="D92" i="22" s="1"/>
  <c r="D99" i="22"/>
  <c r="D101" i="22"/>
  <c r="I92" i="22"/>
  <c r="I101" i="22"/>
  <c r="P101" i="3"/>
  <c r="I58" i="3" s="1"/>
  <c r="C91" i="3"/>
  <c r="D91" i="3" s="1"/>
  <c r="D93" i="3"/>
  <c r="D95" i="3"/>
  <c r="D99" i="3"/>
  <c r="D94" i="3"/>
  <c r="D97" i="3"/>
  <c r="D96" i="3"/>
  <c r="D98" i="3"/>
  <c r="D92" i="3"/>
  <c r="AH100" i="25"/>
  <c r="AG100" i="25"/>
  <c r="T100" i="25" s="1"/>
  <c r="AF100" i="25"/>
  <c r="AE100" i="25"/>
  <c r="P100" i="25" s="1"/>
  <c r="AD100" i="25"/>
  <c r="AC100" i="25"/>
  <c r="L100" i="25" s="1"/>
  <c r="AB100" i="25"/>
  <c r="AA100" i="25"/>
  <c r="H100" i="25" s="1"/>
  <c r="Z100" i="25"/>
  <c r="Y100" i="25"/>
  <c r="C100" i="25" s="1"/>
  <c r="X100" i="25"/>
  <c r="S100" i="25"/>
  <c r="O100" i="25"/>
  <c r="K100" i="25"/>
  <c r="G100" i="25"/>
  <c r="B100" i="25"/>
  <c r="AH99" i="25"/>
  <c r="AG99" i="25"/>
  <c r="T99" i="25" s="1"/>
  <c r="AF99" i="25"/>
  <c r="AE99" i="25"/>
  <c r="P99" i="25" s="1"/>
  <c r="AD99" i="25"/>
  <c r="AC99" i="25"/>
  <c r="AB99" i="25"/>
  <c r="AA99" i="25"/>
  <c r="H99" i="25" s="1"/>
  <c r="Z99" i="25"/>
  <c r="Y99" i="25"/>
  <c r="C99" i="25" s="1"/>
  <c r="X99" i="25"/>
  <c r="S99" i="25"/>
  <c r="O99" i="25"/>
  <c r="L99" i="25"/>
  <c r="K99" i="25"/>
  <c r="G99" i="25"/>
  <c r="B99" i="25"/>
  <c r="AH98" i="25"/>
  <c r="AG98" i="25"/>
  <c r="T98" i="25" s="1"/>
  <c r="AF98" i="25"/>
  <c r="AE98" i="25"/>
  <c r="P98" i="25" s="1"/>
  <c r="AD98" i="25"/>
  <c r="AC98" i="25"/>
  <c r="L98" i="25" s="1"/>
  <c r="AB98" i="25"/>
  <c r="AA98" i="25"/>
  <c r="H98" i="25" s="1"/>
  <c r="Z98" i="25"/>
  <c r="Y98" i="25"/>
  <c r="C98" i="25" s="1"/>
  <c r="X98" i="25"/>
  <c r="S98" i="25"/>
  <c r="O98" i="25"/>
  <c r="K98" i="25"/>
  <c r="G98" i="25"/>
  <c r="B98" i="25"/>
  <c r="AH97" i="25"/>
  <c r="AG97" i="25"/>
  <c r="T97" i="25" s="1"/>
  <c r="AF97" i="25"/>
  <c r="AE97" i="25"/>
  <c r="P97" i="25" s="1"/>
  <c r="AD97" i="25"/>
  <c r="AC97" i="25"/>
  <c r="L97" i="25" s="1"/>
  <c r="AB97" i="25"/>
  <c r="AA97" i="25"/>
  <c r="H97" i="25" s="1"/>
  <c r="Z97" i="25"/>
  <c r="Y97" i="25"/>
  <c r="C97" i="25" s="1"/>
  <c r="X97" i="25"/>
  <c r="S97" i="25"/>
  <c r="O97" i="25"/>
  <c r="K97" i="25"/>
  <c r="G97" i="25"/>
  <c r="B97" i="25"/>
  <c r="AH96" i="25"/>
  <c r="AG96" i="25"/>
  <c r="T96" i="25" s="1"/>
  <c r="AF96" i="25"/>
  <c r="AE96" i="25"/>
  <c r="P96" i="25" s="1"/>
  <c r="AD96" i="25"/>
  <c r="AC96" i="25"/>
  <c r="L96" i="25" s="1"/>
  <c r="AB96" i="25"/>
  <c r="AA96" i="25"/>
  <c r="H96" i="25" s="1"/>
  <c r="Z96" i="25"/>
  <c r="Y96" i="25"/>
  <c r="C96" i="25" s="1"/>
  <c r="X96" i="25"/>
  <c r="S96" i="25"/>
  <c r="O96" i="25"/>
  <c r="K96" i="25"/>
  <c r="G96" i="25"/>
  <c r="B96" i="25"/>
  <c r="AH95" i="25"/>
  <c r="AG95" i="25"/>
  <c r="T95" i="25" s="1"/>
  <c r="AF95" i="25"/>
  <c r="AE95" i="25"/>
  <c r="P95" i="25" s="1"/>
  <c r="AD95" i="25"/>
  <c r="AC95" i="25"/>
  <c r="L95" i="25" s="1"/>
  <c r="AB95" i="25"/>
  <c r="AA95" i="25"/>
  <c r="H95" i="25" s="1"/>
  <c r="Z95" i="25"/>
  <c r="Y95" i="25"/>
  <c r="C95" i="25" s="1"/>
  <c r="X95" i="25"/>
  <c r="S95" i="25"/>
  <c r="O95" i="25"/>
  <c r="K95" i="25"/>
  <c r="G95" i="25"/>
  <c r="B95" i="25"/>
  <c r="AH94" i="25"/>
  <c r="AG94" i="25"/>
  <c r="T94" i="25" s="1"/>
  <c r="AF94" i="25"/>
  <c r="AE94" i="25"/>
  <c r="P94" i="25" s="1"/>
  <c r="AD94" i="25"/>
  <c r="AC94" i="25"/>
  <c r="L94" i="25" s="1"/>
  <c r="AB94" i="25"/>
  <c r="AA94" i="25"/>
  <c r="H94" i="25" s="1"/>
  <c r="Z94" i="25"/>
  <c r="Y94" i="25"/>
  <c r="C94" i="25" s="1"/>
  <c r="X94" i="25"/>
  <c r="S94" i="25"/>
  <c r="O94" i="25"/>
  <c r="K94" i="25"/>
  <c r="G94" i="25"/>
  <c r="B94" i="25"/>
  <c r="AH93" i="25"/>
  <c r="AG93" i="25"/>
  <c r="T93" i="25" s="1"/>
  <c r="AF93" i="25"/>
  <c r="AE93" i="25"/>
  <c r="P93" i="25" s="1"/>
  <c r="AD93" i="25"/>
  <c r="AC93" i="25"/>
  <c r="L93" i="25" s="1"/>
  <c r="AB93" i="25"/>
  <c r="AA93" i="25"/>
  <c r="H93" i="25" s="1"/>
  <c r="Z93" i="25"/>
  <c r="Y93" i="25"/>
  <c r="C93" i="25" s="1"/>
  <c r="X93" i="25"/>
  <c r="S93" i="25"/>
  <c r="O93" i="25"/>
  <c r="K93" i="25"/>
  <c r="G93" i="25"/>
  <c r="B93" i="25"/>
  <c r="AH92" i="25"/>
  <c r="AG92" i="25"/>
  <c r="T92" i="25" s="1"/>
  <c r="AF92" i="25"/>
  <c r="AE92" i="25"/>
  <c r="P92" i="25" s="1"/>
  <c r="AD92" i="25"/>
  <c r="AC92" i="25"/>
  <c r="L92" i="25" s="1"/>
  <c r="AB92" i="25"/>
  <c r="AA92" i="25"/>
  <c r="H92" i="25" s="1"/>
  <c r="Z92" i="25"/>
  <c r="Y92" i="25"/>
  <c r="C92" i="25" s="1"/>
  <c r="X92" i="25"/>
  <c r="S92" i="25"/>
  <c r="O92" i="25"/>
  <c r="K92" i="25"/>
  <c r="G92" i="25"/>
  <c r="B92" i="25"/>
  <c r="AH91" i="25"/>
  <c r="AG91" i="25"/>
  <c r="AF91" i="25"/>
  <c r="AE91" i="25"/>
  <c r="AD91" i="25"/>
  <c r="AC91" i="25"/>
  <c r="AB91" i="25"/>
  <c r="AA91" i="25"/>
  <c r="H91" i="25" s="1"/>
  <c r="Z91" i="25"/>
  <c r="Y91" i="25"/>
  <c r="X91" i="25"/>
  <c r="S91" i="25"/>
  <c r="O91" i="25"/>
  <c r="K91" i="25"/>
  <c r="G91" i="25"/>
  <c r="B91" i="25"/>
  <c r="AH90" i="25"/>
  <c r="AG90" i="25"/>
  <c r="AF90" i="25"/>
  <c r="AE90" i="25"/>
  <c r="AD90" i="25"/>
  <c r="AC90" i="25"/>
  <c r="AB90" i="25"/>
  <c r="AA90" i="25"/>
  <c r="Z90" i="25"/>
  <c r="Y90" i="25"/>
  <c r="AG89" i="25"/>
  <c r="AE89" i="25"/>
  <c r="AC89" i="25"/>
  <c r="AA89" i="25"/>
  <c r="Y89" i="25"/>
  <c r="T80" i="25"/>
  <c r="S80" i="25"/>
  <c r="T79" i="25"/>
  <c r="S79" i="25"/>
  <c r="T78" i="25"/>
  <c r="S78" i="25"/>
  <c r="T77" i="25"/>
  <c r="S77" i="25"/>
  <c r="T76" i="25"/>
  <c r="S76" i="25"/>
  <c r="T75" i="25"/>
  <c r="S75" i="25"/>
  <c r="T74" i="25"/>
  <c r="S74" i="25"/>
  <c r="T73" i="25"/>
  <c r="S73" i="25"/>
  <c r="T72" i="25"/>
  <c r="S72" i="25"/>
  <c r="T71" i="25"/>
  <c r="S71" i="25"/>
  <c r="T70" i="25"/>
  <c r="S70" i="25"/>
  <c r="T69" i="25"/>
  <c r="S69" i="25"/>
  <c r="T68" i="25"/>
  <c r="S68" i="25"/>
  <c r="T67" i="25"/>
  <c r="S67" i="25"/>
  <c r="T66" i="25"/>
  <c r="S66" i="25"/>
  <c r="T65" i="25"/>
  <c r="S65" i="25"/>
  <c r="T64" i="25"/>
  <c r="S64" i="25"/>
  <c r="T63" i="25"/>
  <c r="S63" i="25"/>
  <c r="T62" i="25"/>
  <c r="S62" i="25"/>
  <c r="T61" i="25"/>
  <c r="R51" i="25"/>
  <c r="Q51" i="25"/>
  <c r="P51" i="25"/>
  <c r="O51" i="25"/>
  <c r="N51" i="25"/>
  <c r="M51" i="25"/>
  <c r="L51" i="25"/>
  <c r="K51" i="25"/>
  <c r="J51" i="25"/>
  <c r="I51" i="25"/>
  <c r="T50" i="25"/>
  <c r="S50" i="25"/>
  <c r="T49" i="25"/>
  <c r="S49" i="25"/>
  <c r="T48" i="25"/>
  <c r="S48" i="25"/>
  <c r="T47" i="25"/>
  <c r="S47" i="25"/>
  <c r="T46" i="25"/>
  <c r="S46" i="25"/>
  <c r="T45" i="25"/>
  <c r="S45" i="25"/>
  <c r="T43" i="25"/>
  <c r="S43" i="25"/>
  <c r="T42" i="25"/>
  <c r="S42" i="25"/>
  <c r="T41" i="25"/>
  <c r="S41" i="25"/>
  <c r="T40" i="25"/>
  <c r="S40" i="25"/>
  <c r="T39" i="25"/>
  <c r="S39" i="25"/>
  <c r="J28" i="25"/>
  <c r="I28" i="25"/>
  <c r="J27" i="25"/>
  <c r="I27" i="25"/>
  <c r="J26" i="25"/>
  <c r="I26" i="25"/>
  <c r="J25" i="25"/>
  <c r="I25" i="25"/>
  <c r="J24" i="25"/>
  <c r="I24" i="25"/>
  <c r="K24" i="25" s="1"/>
  <c r="M24" i="25" s="1"/>
  <c r="J23" i="25"/>
  <c r="I23" i="25"/>
  <c r="J22" i="25"/>
  <c r="I22" i="25"/>
  <c r="K22" i="25" s="1"/>
  <c r="M22" i="25" s="1"/>
  <c r="O22" i="25" s="1"/>
  <c r="Q22" i="25" s="1"/>
  <c r="J21" i="25"/>
  <c r="I21" i="25"/>
  <c r="J20" i="25"/>
  <c r="I20" i="25"/>
  <c r="K20" i="25" s="1"/>
  <c r="M20" i="25" s="1"/>
  <c r="J19" i="25"/>
  <c r="I19" i="25"/>
  <c r="K19" i="25" s="1"/>
  <c r="M19" i="25" s="1"/>
  <c r="O19" i="25" s="1"/>
  <c r="Q19" i="25" s="1"/>
  <c r="J18" i="25"/>
  <c r="L18" i="25" s="1"/>
  <c r="N18" i="25" s="1"/>
  <c r="P18" i="25" s="1"/>
  <c r="R18" i="25" s="1"/>
  <c r="I18" i="25"/>
  <c r="K18" i="25" s="1"/>
  <c r="J17" i="25"/>
  <c r="L17" i="25" s="1"/>
  <c r="I17" i="25"/>
  <c r="J16" i="25"/>
  <c r="L16" i="25" s="1"/>
  <c r="I16" i="25"/>
  <c r="J15" i="25"/>
  <c r="I15" i="25"/>
  <c r="J14" i="25"/>
  <c r="I14" i="25"/>
  <c r="J13" i="25"/>
  <c r="I13" i="25"/>
  <c r="K13" i="25" s="1"/>
  <c r="J12" i="25"/>
  <c r="I12" i="25"/>
  <c r="J11" i="25"/>
  <c r="L11" i="25" s="1"/>
  <c r="I11" i="25"/>
  <c r="K11" i="25" s="1"/>
  <c r="A11" i="25"/>
  <c r="I97" i="25" l="1"/>
  <c r="D95" i="25"/>
  <c r="D97" i="25"/>
  <c r="I96" i="25"/>
  <c r="M96" i="25"/>
  <c r="D93" i="25"/>
  <c r="U93" i="25"/>
  <c r="M98" i="25"/>
  <c r="M92" i="25"/>
  <c r="Q100" i="25"/>
  <c r="J33" i="25"/>
  <c r="I34" i="25"/>
  <c r="Y101" i="25"/>
  <c r="I58" i="25" s="1"/>
  <c r="I59" i="25" s="1"/>
  <c r="AG101" i="25"/>
  <c r="Q58" i="25" s="1"/>
  <c r="Q59" i="25" s="1"/>
  <c r="Q94" i="25"/>
  <c r="M94" i="25"/>
  <c r="U97" i="25"/>
  <c r="Q96" i="25"/>
  <c r="M100" i="25"/>
  <c r="U95" i="25"/>
  <c r="Q97" i="25"/>
  <c r="U99" i="25"/>
  <c r="J34" i="25"/>
  <c r="AE101" i="25"/>
  <c r="O58" i="25" s="1"/>
  <c r="O59" i="25" s="1"/>
  <c r="I94" i="25"/>
  <c r="I98" i="25"/>
  <c r="I31" i="25"/>
  <c r="T51" i="25"/>
  <c r="Q95" i="25"/>
  <c r="S51" i="25"/>
  <c r="Q92" i="25"/>
  <c r="Q99" i="25"/>
  <c r="U92" i="25"/>
  <c r="M93" i="25"/>
  <c r="Q98" i="25"/>
  <c r="D99" i="25"/>
  <c r="J31" i="25"/>
  <c r="D92" i="25"/>
  <c r="M95" i="25"/>
  <c r="I95" i="25"/>
  <c r="D96" i="25"/>
  <c r="U96" i="25"/>
  <c r="M97" i="25"/>
  <c r="Q93" i="25"/>
  <c r="U98" i="25"/>
  <c r="M99" i="25"/>
  <c r="I99" i="25"/>
  <c r="D100" i="25"/>
  <c r="U100" i="25"/>
  <c r="I33" i="25"/>
  <c r="AC101" i="25"/>
  <c r="M58" i="25" s="1"/>
  <c r="M59" i="25" s="1"/>
  <c r="I92" i="25"/>
  <c r="L26" i="25"/>
  <c r="N26" i="25" s="1"/>
  <c r="P26" i="25" s="1"/>
  <c r="R26" i="25" s="1"/>
  <c r="T26" i="25" s="1"/>
  <c r="Z101" i="25"/>
  <c r="AH101" i="25"/>
  <c r="I100" i="25"/>
  <c r="I35" i="25"/>
  <c r="J35" i="25"/>
  <c r="I91" i="25"/>
  <c r="L91" i="25"/>
  <c r="M91" i="25" s="1"/>
  <c r="T91" i="25"/>
  <c r="U91" i="25" s="1"/>
  <c r="C91" i="25"/>
  <c r="D91" i="25" s="1"/>
  <c r="O24" i="25"/>
  <c r="Q24" i="25" s="1"/>
  <c r="O20" i="25"/>
  <c r="Q20" i="25" s="1"/>
  <c r="K23" i="25"/>
  <c r="M23" i="25" s="1"/>
  <c r="O23" i="25" s="1"/>
  <c r="Q23" i="25" s="1"/>
  <c r="S23" i="25" s="1"/>
  <c r="K12" i="25"/>
  <c r="I29" i="25"/>
  <c r="M13" i="25"/>
  <c r="O13" i="25" s="1"/>
  <c r="Q13" i="25" s="1"/>
  <c r="K17" i="25"/>
  <c r="M17" i="25" s="1"/>
  <c r="O17" i="25" s="1"/>
  <c r="Q17" i="25" s="1"/>
  <c r="L28" i="25"/>
  <c r="L35" i="25" s="1"/>
  <c r="AD101" i="25"/>
  <c r="D98" i="25"/>
  <c r="J29" i="25"/>
  <c r="N17" i="25"/>
  <c r="P17" i="25" s="1"/>
  <c r="R17" i="25" s="1"/>
  <c r="J32" i="25"/>
  <c r="L15" i="25"/>
  <c r="N15" i="25" s="1"/>
  <c r="P15" i="25" s="1"/>
  <c r="R15" i="25" s="1"/>
  <c r="AF101" i="25"/>
  <c r="T18" i="25"/>
  <c r="N11" i="25"/>
  <c r="K14" i="25"/>
  <c r="M14" i="25" s="1"/>
  <c r="O14" i="25" s="1"/>
  <c r="Q14" i="25" s="1"/>
  <c r="L19" i="25"/>
  <c r="N19" i="25" s="1"/>
  <c r="P19" i="25" s="1"/>
  <c r="R19" i="25" s="1"/>
  <c r="I93" i="25"/>
  <c r="L12" i="25"/>
  <c r="K21" i="25"/>
  <c r="M21" i="25" s="1"/>
  <c r="O21" i="25" s="1"/>
  <c r="Q21" i="25" s="1"/>
  <c r="S22" i="25"/>
  <c r="AB101" i="25"/>
  <c r="D94" i="25"/>
  <c r="U94" i="25"/>
  <c r="M11" i="25"/>
  <c r="L13" i="25"/>
  <c r="N13" i="25" s="1"/>
  <c r="P13" i="25" s="1"/>
  <c r="R13" i="25" s="1"/>
  <c r="K15" i="25"/>
  <c r="M15" i="25" s="1"/>
  <c r="O15" i="25" s="1"/>
  <c r="Q15" i="25" s="1"/>
  <c r="N16" i="25"/>
  <c r="P16" i="25" s="1"/>
  <c r="R16" i="25" s="1"/>
  <c r="M18" i="25"/>
  <c r="O18" i="25" s="1"/>
  <c r="Q18" i="25" s="1"/>
  <c r="L20" i="25"/>
  <c r="N20" i="25" s="1"/>
  <c r="P20" i="25" s="1"/>
  <c r="R20" i="25" s="1"/>
  <c r="L22" i="25"/>
  <c r="N22" i="25" s="1"/>
  <c r="P22" i="25" s="1"/>
  <c r="R22" i="25" s="1"/>
  <c r="L24" i="25"/>
  <c r="N24" i="25" s="1"/>
  <c r="P24" i="25" s="1"/>
  <c r="R24" i="25" s="1"/>
  <c r="K26" i="25"/>
  <c r="M26" i="25" s="1"/>
  <c r="O26" i="25" s="1"/>
  <c r="Q26" i="25" s="1"/>
  <c r="K28" i="25"/>
  <c r="K35" i="25" s="1"/>
  <c r="S61" i="25"/>
  <c r="AA101" i="25"/>
  <c r="K58" i="25" s="1"/>
  <c r="K59" i="25" s="1"/>
  <c r="S19" i="25"/>
  <c r="L21" i="25"/>
  <c r="N21" i="25" s="1"/>
  <c r="P21" i="25" s="1"/>
  <c r="R21" i="25" s="1"/>
  <c r="L23" i="25"/>
  <c r="N23" i="25" s="1"/>
  <c r="P23" i="25" s="1"/>
  <c r="R23" i="25" s="1"/>
  <c r="K25" i="25"/>
  <c r="K27" i="25"/>
  <c r="K34" i="25" s="1"/>
  <c r="I32" i="25"/>
  <c r="L14" i="25"/>
  <c r="N14" i="25" s="1"/>
  <c r="P14" i="25" s="1"/>
  <c r="R14" i="25" s="1"/>
  <c r="K16" i="25"/>
  <c r="M16" i="25" s="1"/>
  <c r="O16" i="25" s="1"/>
  <c r="Q16" i="25" s="1"/>
  <c r="L25" i="25"/>
  <c r="L33" i="25" s="1"/>
  <c r="L27" i="25"/>
  <c r="L34" i="25" s="1"/>
  <c r="P91" i="25"/>
  <c r="Q91" i="25" s="1"/>
  <c r="L64" i="3"/>
  <c r="L62" i="3"/>
  <c r="L43" i="3"/>
  <c r="K43" i="3"/>
  <c r="K62" i="3"/>
  <c r="L70" i="3"/>
  <c r="K70" i="3"/>
  <c r="L69" i="3"/>
  <c r="K69" i="3"/>
  <c r="L32" i="25" l="1"/>
  <c r="K32" i="25"/>
  <c r="K33" i="25"/>
  <c r="L31" i="25"/>
  <c r="M31" i="25"/>
  <c r="N31" i="25"/>
  <c r="K31" i="25"/>
  <c r="J36" i="25"/>
  <c r="J37" i="25" s="1"/>
  <c r="T17" i="25"/>
  <c r="S24" i="25"/>
  <c r="S15" i="25"/>
  <c r="S17" i="25"/>
  <c r="I36" i="25"/>
  <c r="I37" i="25" s="1"/>
  <c r="I81" i="25" s="1"/>
  <c r="S14" i="25"/>
  <c r="T22" i="25"/>
  <c r="L29" i="25"/>
  <c r="K29" i="25"/>
  <c r="N12" i="25"/>
  <c r="N32" i="25" s="1"/>
  <c r="T19" i="25"/>
  <c r="T15" i="25"/>
  <c r="T23" i="25"/>
  <c r="N27" i="25"/>
  <c r="N34" i="25" s="1"/>
  <c r="M28" i="25"/>
  <c r="M35" i="25" s="1"/>
  <c r="S21" i="25"/>
  <c r="S58" i="25"/>
  <c r="M12" i="25"/>
  <c r="M32" i="25" s="1"/>
  <c r="S20" i="25"/>
  <c r="S26" i="25"/>
  <c r="S59" i="25"/>
  <c r="T20" i="25"/>
  <c r="N25" i="25"/>
  <c r="N33" i="25" s="1"/>
  <c r="M27" i="25"/>
  <c r="M34" i="25" s="1"/>
  <c r="O11" i="25"/>
  <c r="O31" i="25" s="1"/>
  <c r="M25" i="25"/>
  <c r="M33" i="25" s="1"/>
  <c r="T13" i="25"/>
  <c r="T14" i="25"/>
  <c r="P11" i="25"/>
  <c r="P31" i="25" s="1"/>
  <c r="T16" i="25"/>
  <c r="N28" i="25"/>
  <c r="N35" i="25" s="1"/>
  <c r="S18" i="25"/>
  <c r="S13" i="25"/>
  <c r="T21" i="25"/>
  <c r="T24" i="25"/>
  <c r="S16" i="25"/>
  <c r="I28" i="3"/>
  <c r="N29" i="25" l="1"/>
  <c r="M29" i="25"/>
  <c r="K36" i="25"/>
  <c r="K37" i="25" s="1"/>
  <c r="I53" i="25"/>
  <c r="J53" i="25"/>
  <c r="J81" i="25"/>
  <c r="R11" i="25"/>
  <c r="R31" i="25" s="1"/>
  <c r="O28" i="25"/>
  <c r="O35" i="25" s="1"/>
  <c r="O27" i="25"/>
  <c r="O34" i="25" s="1"/>
  <c r="P27" i="25"/>
  <c r="P34" i="25" s="1"/>
  <c r="P28" i="25"/>
  <c r="P35" i="25" s="1"/>
  <c r="P25" i="25"/>
  <c r="P33" i="25" s="1"/>
  <c r="L36" i="25"/>
  <c r="L37" i="25" s="1"/>
  <c r="O12" i="25"/>
  <c r="O32" i="25" s="1"/>
  <c r="O25" i="25"/>
  <c r="O33" i="25" s="1"/>
  <c r="Q11" i="25"/>
  <c r="P12" i="25"/>
  <c r="P32" i="25" s="1"/>
  <c r="S11" i="25" l="1"/>
  <c r="Q31" i="25"/>
  <c r="P29" i="25"/>
  <c r="K53" i="25"/>
  <c r="K81" i="25"/>
  <c r="L53" i="25"/>
  <c r="L56" i="25" s="1"/>
  <c r="L81" i="25"/>
  <c r="N36" i="25"/>
  <c r="N37" i="25" s="1"/>
  <c r="R27" i="25"/>
  <c r="R34" i="25" s="1"/>
  <c r="Q12" i="25"/>
  <c r="Q32" i="25" s="1"/>
  <c r="O29" i="25"/>
  <c r="R28" i="25"/>
  <c r="R35" i="25" s="1"/>
  <c r="S31" i="25"/>
  <c r="T11" i="25"/>
  <c r="R12" i="25"/>
  <c r="R32" i="25" s="1"/>
  <c r="Q25" i="25"/>
  <c r="Q33" i="25" s="1"/>
  <c r="R25" i="25"/>
  <c r="R33" i="25" s="1"/>
  <c r="Q28" i="25"/>
  <c r="Q35" i="25" s="1"/>
  <c r="M36" i="25"/>
  <c r="Q27" i="25"/>
  <c r="Q34" i="25" s="1"/>
  <c r="I55" i="25"/>
  <c r="J57" i="25"/>
  <c r="J56" i="25"/>
  <c r="I82" i="25" l="1"/>
  <c r="T12" i="25"/>
  <c r="S34" i="25"/>
  <c r="S25" i="25"/>
  <c r="O36" i="25"/>
  <c r="O37" i="25" s="1"/>
  <c r="T32" i="25"/>
  <c r="T25" i="25"/>
  <c r="T34" i="25"/>
  <c r="N53" i="25"/>
  <c r="N56" i="25" s="1"/>
  <c r="N81" i="25"/>
  <c r="P36" i="25"/>
  <c r="P37" i="25" s="1"/>
  <c r="T33" i="25"/>
  <c r="T27" i="25"/>
  <c r="S33" i="25"/>
  <c r="M37" i="25"/>
  <c r="T31" i="25"/>
  <c r="R29" i="25"/>
  <c r="S35" i="25"/>
  <c r="S28" i="25"/>
  <c r="L57" i="25"/>
  <c r="L82" i="25" s="1"/>
  <c r="K55" i="25"/>
  <c r="S32" i="25"/>
  <c r="S12" i="25"/>
  <c r="J82" i="25"/>
  <c r="S27" i="25"/>
  <c r="Q29" i="25"/>
  <c r="R36" i="25"/>
  <c r="T36" i="25" s="1"/>
  <c r="T28" i="25"/>
  <c r="M53" i="25" l="1"/>
  <c r="M81" i="25"/>
  <c r="P53" i="25"/>
  <c r="P81" i="25"/>
  <c r="O53" i="25"/>
  <c r="O81" i="25"/>
  <c r="K82" i="25"/>
  <c r="S29" i="25"/>
  <c r="T35" i="25"/>
  <c r="Q36" i="25"/>
  <c r="S36" i="25" s="1"/>
  <c r="R37" i="25"/>
  <c r="T29" i="25"/>
  <c r="Q37" i="25" l="1"/>
  <c r="Q53" i="25" s="1"/>
  <c r="S53" i="25" s="1"/>
  <c r="Y53" i="25" s="1"/>
  <c r="R53" i="25"/>
  <c r="R56" i="25" s="1"/>
  <c r="R81" i="25"/>
  <c r="T81" i="25" s="1"/>
  <c r="P56" i="25"/>
  <c r="P57" i="25"/>
  <c r="O55" i="25"/>
  <c r="O82" i="25" s="1"/>
  <c r="N57" i="25"/>
  <c r="N82" i="25" s="1"/>
  <c r="M55" i="25"/>
  <c r="T37" i="25"/>
  <c r="K59" i="24"/>
  <c r="I59" i="24"/>
  <c r="Q75" i="24"/>
  <c r="R75" i="24"/>
  <c r="Q76" i="24"/>
  <c r="R76" i="24"/>
  <c r="Q77" i="24"/>
  <c r="R77" i="24"/>
  <c r="Q78" i="24"/>
  <c r="R78" i="24"/>
  <c r="Q79" i="24"/>
  <c r="R79" i="24"/>
  <c r="Q80" i="24"/>
  <c r="R80" i="24"/>
  <c r="O74" i="23"/>
  <c r="O75" i="23"/>
  <c r="P75" i="23"/>
  <c r="O76" i="23"/>
  <c r="P76" i="23"/>
  <c r="O77" i="23"/>
  <c r="P77" i="23"/>
  <c r="O78" i="23"/>
  <c r="P78" i="23"/>
  <c r="O79" i="23"/>
  <c r="P79" i="23"/>
  <c r="O80" i="23"/>
  <c r="P80" i="23"/>
  <c r="M75" i="22"/>
  <c r="N75" i="22"/>
  <c r="M76" i="22"/>
  <c r="N76" i="22"/>
  <c r="M77" i="22"/>
  <c r="N77" i="22"/>
  <c r="M78" i="22"/>
  <c r="N78" i="22"/>
  <c r="M79" i="22"/>
  <c r="N79" i="22"/>
  <c r="M80" i="22"/>
  <c r="N80" i="22"/>
  <c r="K75" i="3"/>
  <c r="L75" i="3"/>
  <c r="K76" i="3"/>
  <c r="L76" i="3"/>
  <c r="K77" i="3"/>
  <c r="L77" i="3"/>
  <c r="K78" i="3"/>
  <c r="L78" i="3"/>
  <c r="K79" i="3"/>
  <c r="L79" i="3"/>
  <c r="K80" i="3"/>
  <c r="L80" i="3"/>
  <c r="I35" i="3"/>
  <c r="K35" i="3" s="1"/>
  <c r="I11" i="22"/>
  <c r="K11" i="22" s="1"/>
  <c r="I12" i="22"/>
  <c r="K12" i="22" s="1"/>
  <c r="I13" i="22"/>
  <c r="I14" i="22"/>
  <c r="K14" i="22" s="1"/>
  <c r="M14" i="22" s="1"/>
  <c r="I15" i="22"/>
  <c r="K15" i="22" s="1"/>
  <c r="M15" i="22" s="1"/>
  <c r="I16" i="22"/>
  <c r="K16" i="22" s="1"/>
  <c r="M16" i="22" s="1"/>
  <c r="I17" i="22"/>
  <c r="I18" i="22"/>
  <c r="K18" i="22" s="1"/>
  <c r="M18" i="22" s="1"/>
  <c r="I19" i="22"/>
  <c r="K19" i="22" s="1"/>
  <c r="I20" i="22"/>
  <c r="K20" i="22" s="1"/>
  <c r="M20" i="22" s="1"/>
  <c r="I21" i="22"/>
  <c r="K21" i="22" s="1"/>
  <c r="M21" i="22" s="1"/>
  <c r="I22" i="22"/>
  <c r="K22" i="22" s="1"/>
  <c r="M22" i="22" s="1"/>
  <c r="I23" i="22"/>
  <c r="K23" i="22" s="1"/>
  <c r="M23" i="22" s="1"/>
  <c r="I24" i="22"/>
  <c r="K24" i="22" s="1"/>
  <c r="M24" i="22" s="1"/>
  <c r="I25" i="22"/>
  <c r="K25" i="22" s="1"/>
  <c r="I26" i="22"/>
  <c r="K26" i="22" s="1"/>
  <c r="M26" i="22" s="1"/>
  <c r="I27" i="22"/>
  <c r="K27" i="22" s="1"/>
  <c r="K34" i="22" s="1"/>
  <c r="I28" i="22"/>
  <c r="K28" i="22" s="1"/>
  <c r="K35" i="22" s="1"/>
  <c r="I51" i="22"/>
  <c r="J23" i="3"/>
  <c r="L23" i="3" s="1"/>
  <c r="I23" i="3"/>
  <c r="K23" i="3" s="1"/>
  <c r="I24" i="3"/>
  <c r="K24" i="3" s="1"/>
  <c r="I12" i="3"/>
  <c r="I11" i="3"/>
  <c r="I24" i="24"/>
  <c r="K24" i="24" s="1"/>
  <c r="M24" i="24" s="1"/>
  <c r="O24" i="24" s="1"/>
  <c r="I23" i="24"/>
  <c r="K23" i="24" s="1"/>
  <c r="M23" i="24" s="1"/>
  <c r="O23" i="24" s="1"/>
  <c r="Q23" i="24" s="1"/>
  <c r="I22" i="24"/>
  <c r="K22" i="24" s="1"/>
  <c r="M22" i="24" s="1"/>
  <c r="O22" i="24" s="1"/>
  <c r="I21" i="24"/>
  <c r="K21" i="24" s="1"/>
  <c r="M21" i="24" s="1"/>
  <c r="O21" i="24" s="1"/>
  <c r="I24" i="23"/>
  <c r="K24" i="23" s="1"/>
  <c r="M24" i="23" s="1"/>
  <c r="I23" i="23"/>
  <c r="K23" i="23" s="1"/>
  <c r="I22" i="23"/>
  <c r="K22" i="23" s="1"/>
  <c r="M22" i="23" s="1"/>
  <c r="I21" i="23"/>
  <c r="K21" i="23" s="1"/>
  <c r="M21" i="23" s="1"/>
  <c r="O21" i="23" s="1"/>
  <c r="J24" i="3"/>
  <c r="L24" i="3" s="1"/>
  <c r="J22" i="3"/>
  <c r="L22" i="3" s="1"/>
  <c r="J21" i="3"/>
  <c r="L21" i="3" s="1"/>
  <c r="I22" i="3"/>
  <c r="K22" i="3" s="1"/>
  <c r="I21" i="3"/>
  <c r="K21" i="3" s="1"/>
  <c r="I11" i="24"/>
  <c r="I13" i="24"/>
  <c r="I15" i="24"/>
  <c r="K15" i="24" s="1"/>
  <c r="M15" i="24" s="1"/>
  <c r="O15" i="24" s="1"/>
  <c r="Q15" i="24" s="1"/>
  <c r="I17" i="24"/>
  <c r="K17" i="24" s="1"/>
  <c r="M17" i="24" s="1"/>
  <c r="I19" i="24"/>
  <c r="K19" i="24" s="1"/>
  <c r="I12" i="24"/>
  <c r="I14" i="24"/>
  <c r="I16" i="24"/>
  <c r="K16" i="24" s="1"/>
  <c r="M16" i="24" s="1"/>
  <c r="O16" i="24" s="1"/>
  <c r="I18" i="24"/>
  <c r="K18" i="24" s="1"/>
  <c r="M18" i="24" s="1"/>
  <c r="O18" i="24" s="1"/>
  <c r="Q18" i="24" s="1"/>
  <c r="I20" i="24"/>
  <c r="K20" i="24" s="1"/>
  <c r="M20" i="24" s="1"/>
  <c r="O20" i="24" s="1"/>
  <c r="I25" i="24"/>
  <c r="K25" i="24" s="1"/>
  <c r="I26" i="24"/>
  <c r="K26" i="24" s="1"/>
  <c r="M26" i="24" s="1"/>
  <c r="O26" i="24" s="1"/>
  <c r="I27" i="24"/>
  <c r="I28" i="24"/>
  <c r="J28" i="23"/>
  <c r="J28" i="22"/>
  <c r="L28" i="22" s="1"/>
  <c r="L35" i="22" s="1"/>
  <c r="J27" i="22"/>
  <c r="L27" i="22" s="1"/>
  <c r="L34" i="22" s="1"/>
  <c r="J25" i="22"/>
  <c r="L25" i="22" s="1"/>
  <c r="J26" i="22"/>
  <c r="J12" i="22"/>
  <c r="J14" i="22"/>
  <c r="L14" i="22" s="1"/>
  <c r="N14" i="22" s="1"/>
  <c r="J16" i="22"/>
  <c r="L16" i="22" s="1"/>
  <c r="J18" i="22"/>
  <c r="J20" i="22"/>
  <c r="L20" i="22" s="1"/>
  <c r="N20" i="22" s="1"/>
  <c r="J11" i="22"/>
  <c r="L11" i="22" s="1"/>
  <c r="J13" i="22"/>
  <c r="J15" i="22"/>
  <c r="L15" i="22" s="1"/>
  <c r="N15" i="22" s="1"/>
  <c r="J17" i="22"/>
  <c r="L17" i="22" s="1"/>
  <c r="J19" i="22"/>
  <c r="J21" i="22"/>
  <c r="L21" i="22" s="1"/>
  <c r="N21" i="22" s="1"/>
  <c r="J22" i="22"/>
  <c r="L22" i="22" s="1"/>
  <c r="N22" i="22" s="1"/>
  <c r="J23" i="22"/>
  <c r="L23" i="22" s="1"/>
  <c r="N23" i="22" s="1"/>
  <c r="J24" i="22"/>
  <c r="L24" i="22" s="1"/>
  <c r="K13" i="3"/>
  <c r="K15" i="3"/>
  <c r="K17" i="3"/>
  <c r="I19" i="3"/>
  <c r="K19" i="3" s="1"/>
  <c r="I11" i="23"/>
  <c r="K11" i="23" s="1"/>
  <c r="I13" i="23"/>
  <c r="K13" i="23" s="1"/>
  <c r="M13" i="23" s="1"/>
  <c r="O13" i="23" s="1"/>
  <c r="I15" i="23"/>
  <c r="K15" i="23" s="1"/>
  <c r="I17" i="23"/>
  <c r="K17" i="23" s="1"/>
  <c r="M17" i="23" s="1"/>
  <c r="I19" i="23"/>
  <c r="K19" i="23" s="1"/>
  <c r="J28" i="24"/>
  <c r="J27" i="24"/>
  <c r="J34" i="24" s="1"/>
  <c r="J25" i="24"/>
  <c r="J26" i="24"/>
  <c r="L26" i="24" s="1"/>
  <c r="N26" i="24" s="1"/>
  <c r="J12" i="24"/>
  <c r="L12" i="24" s="1"/>
  <c r="J14" i="24"/>
  <c r="L14" i="24" s="1"/>
  <c r="N14" i="24" s="1"/>
  <c r="P14" i="24" s="1"/>
  <c r="J16" i="24"/>
  <c r="L16" i="24" s="1"/>
  <c r="J18" i="24"/>
  <c r="L18" i="24" s="1"/>
  <c r="N18" i="24" s="1"/>
  <c r="P18" i="24" s="1"/>
  <c r="J20" i="24"/>
  <c r="L20" i="24" s="1"/>
  <c r="N20" i="24" s="1"/>
  <c r="P20" i="24" s="1"/>
  <c r="J11" i="24"/>
  <c r="L11" i="24" s="1"/>
  <c r="J13" i="24"/>
  <c r="L13" i="24" s="1"/>
  <c r="N13" i="24" s="1"/>
  <c r="P13" i="24" s="1"/>
  <c r="J15" i="24"/>
  <c r="L15" i="24" s="1"/>
  <c r="N15" i="24" s="1"/>
  <c r="P15" i="24" s="1"/>
  <c r="R15" i="24" s="1"/>
  <c r="J17" i="24"/>
  <c r="L17" i="24" s="1"/>
  <c r="N17" i="24" s="1"/>
  <c r="P17" i="24" s="1"/>
  <c r="J19" i="24"/>
  <c r="L19" i="24" s="1"/>
  <c r="N19" i="24" s="1"/>
  <c r="P19" i="24" s="1"/>
  <c r="R19" i="24" s="1"/>
  <c r="J21" i="24"/>
  <c r="L21" i="24" s="1"/>
  <c r="N21" i="24" s="1"/>
  <c r="P21" i="24" s="1"/>
  <c r="J22" i="24"/>
  <c r="L22" i="24" s="1"/>
  <c r="N22" i="24" s="1"/>
  <c r="P22" i="24" s="1"/>
  <c r="R22" i="24" s="1"/>
  <c r="J23" i="24"/>
  <c r="L23" i="24" s="1"/>
  <c r="J24" i="24"/>
  <c r="L24" i="24" s="1"/>
  <c r="N24" i="24" s="1"/>
  <c r="P24" i="24" s="1"/>
  <c r="M51" i="24"/>
  <c r="J27" i="23"/>
  <c r="J25" i="23"/>
  <c r="L25" i="23" s="1"/>
  <c r="J26" i="23"/>
  <c r="L26" i="23" s="1"/>
  <c r="N26" i="23" s="1"/>
  <c r="J12" i="23"/>
  <c r="J14" i="23"/>
  <c r="L14" i="23" s="1"/>
  <c r="N14" i="23" s="1"/>
  <c r="J16" i="23"/>
  <c r="L16" i="23" s="1"/>
  <c r="N16" i="23" s="1"/>
  <c r="J18" i="23"/>
  <c r="L18" i="23" s="1"/>
  <c r="N18" i="23" s="1"/>
  <c r="P18" i="23" s="1"/>
  <c r="J20" i="23"/>
  <c r="L20" i="23" s="1"/>
  <c r="N20" i="23" s="1"/>
  <c r="P20" i="23" s="1"/>
  <c r="J11" i="23"/>
  <c r="J13" i="23"/>
  <c r="L13" i="23" s="1"/>
  <c r="N13" i="23" s="1"/>
  <c r="J15" i="23"/>
  <c r="L15" i="23" s="1"/>
  <c r="N15" i="23" s="1"/>
  <c r="P15" i="23" s="1"/>
  <c r="J17" i="23"/>
  <c r="J19" i="23"/>
  <c r="L19" i="23" s="1"/>
  <c r="N19" i="23" s="1"/>
  <c r="J21" i="23"/>
  <c r="L21" i="23" s="1"/>
  <c r="J22" i="23"/>
  <c r="L22" i="23" s="1"/>
  <c r="N22" i="23" s="1"/>
  <c r="P22" i="23" s="1"/>
  <c r="J23" i="23"/>
  <c r="L23" i="23" s="1"/>
  <c r="N23" i="23" s="1"/>
  <c r="P23" i="23" s="1"/>
  <c r="J24" i="23"/>
  <c r="L24" i="23" s="1"/>
  <c r="N24" i="23" s="1"/>
  <c r="I28" i="23"/>
  <c r="I27" i="23"/>
  <c r="K27" i="23" s="1"/>
  <c r="K34" i="23" s="1"/>
  <c r="I25" i="23"/>
  <c r="K25" i="23" s="1"/>
  <c r="I26" i="23"/>
  <c r="K26" i="23" s="1"/>
  <c r="M26" i="23" s="1"/>
  <c r="I12" i="23"/>
  <c r="K12" i="23" s="1"/>
  <c r="I14" i="23"/>
  <c r="K14" i="23" s="1"/>
  <c r="I16" i="23"/>
  <c r="K16" i="23" s="1"/>
  <c r="M16" i="23" s="1"/>
  <c r="I18" i="23"/>
  <c r="K18" i="23" s="1"/>
  <c r="M18" i="23" s="1"/>
  <c r="O18" i="23" s="1"/>
  <c r="I20" i="23"/>
  <c r="K20" i="23" s="1"/>
  <c r="M20" i="23" s="1"/>
  <c r="O20" i="23" s="1"/>
  <c r="I51" i="24"/>
  <c r="J51" i="24"/>
  <c r="A11" i="24"/>
  <c r="I51" i="23"/>
  <c r="J51" i="23"/>
  <c r="A11" i="23"/>
  <c r="J51" i="22"/>
  <c r="M61" i="22"/>
  <c r="A11" i="22"/>
  <c r="K14" i="3"/>
  <c r="K16" i="3"/>
  <c r="K18" i="3"/>
  <c r="I20" i="3"/>
  <c r="K20" i="3" s="1"/>
  <c r="I25" i="3"/>
  <c r="K25" i="3" s="1"/>
  <c r="I26" i="3"/>
  <c r="I27" i="3"/>
  <c r="K28" i="3"/>
  <c r="I51" i="3"/>
  <c r="K51" i="3" s="1"/>
  <c r="J11" i="3"/>
  <c r="L11" i="3" s="1"/>
  <c r="J12" i="3"/>
  <c r="L12" i="3" s="1"/>
  <c r="L13" i="3"/>
  <c r="L15" i="3"/>
  <c r="L16" i="3"/>
  <c r="L17" i="3"/>
  <c r="L18" i="3"/>
  <c r="J19" i="3"/>
  <c r="J20" i="3"/>
  <c r="L20" i="3" s="1"/>
  <c r="J25" i="3"/>
  <c r="L25" i="3" s="1"/>
  <c r="J26" i="3"/>
  <c r="L26" i="3" s="1"/>
  <c r="J27" i="3"/>
  <c r="L27" i="3" s="1"/>
  <c r="J28" i="3"/>
  <c r="L28" i="3" s="1"/>
  <c r="J51" i="3"/>
  <c r="L51" i="3" s="1"/>
  <c r="K61" i="3"/>
  <c r="L74" i="3"/>
  <c r="K74" i="3"/>
  <c r="L73" i="3"/>
  <c r="K73" i="3"/>
  <c r="L72" i="3"/>
  <c r="K72" i="3"/>
  <c r="L71" i="3"/>
  <c r="K71" i="3"/>
  <c r="L68" i="3"/>
  <c r="K68" i="3"/>
  <c r="L67" i="3"/>
  <c r="K67" i="3"/>
  <c r="L66" i="3"/>
  <c r="K66" i="3"/>
  <c r="L65" i="3"/>
  <c r="K65" i="3"/>
  <c r="K64" i="3"/>
  <c r="L61" i="3"/>
  <c r="L50" i="3"/>
  <c r="K50" i="3"/>
  <c r="L49" i="3"/>
  <c r="K49" i="3"/>
  <c r="L48" i="3"/>
  <c r="K48" i="3"/>
  <c r="L47" i="3"/>
  <c r="K47" i="3"/>
  <c r="L46" i="3"/>
  <c r="K46" i="3"/>
  <c r="L45" i="3"/>
  <c r="K45" i="3"/>
  <c r="L42" i="3"/>
  <c r="K42" i="3"/>
  <c r="L41" i="3"/>
  <c r="K41" i="3"/>
  <c r="L40" i="3"/>
  <c r="K40" i="3"/>
  <c r="L39" i="3"/>
  <c r="K39" i="3"/>
  <c r="E20" i="3"/>
  <c r="E18" i="3"/>
  <c r="E16" i="3"/>
  <c r="E14" i="3"/>
  <c r="E12" i="3"/>
  <c r="A11" i="3"/>
  <c r="R74" i="24"/>
  <c r="Q74" i="24"/>
  <c r="R73" i="24"/>
  <c r="Q73" i="24"/>
  <c r="R72" i="24"/>
  <c r="Q72" i="24"/>
  <c r="R71" i="24"/>
  <c r="Q71" i="24"/>
  <c r="R69" i="24"/>
  <c r="Q69" i="24"/>
  <c r="R68" i="24"/>
  <c r="Q68" i="24"/>
  <c r="R67" i="24"/>
  <c r="Q67" i="24"/>
  <c r="R66" i="24"/>
  <c r="Q66" i="24"/>
  <c r="R64" i="24"/>
  <c r="Q64" i="24"/>
  <c r="R61" i="24"/>
  <c r="R50" i="24"/>
  <c r="Q50" i="24"/>
  <c r="R49" i="24"/>
  <c r="Q49" i="24"/>
  <c r="R48" i="24"/>
  <c r="Q48" i="24"/>
  <c r="R47" i="24"/>
  <c r="Q47" i="24"/>
  <c r="R46" i="24"/>
  <c r="Q46" i="24"/>
  <c r="R45" i="24"/>
  <c r="Q45" i="24"/>
  <c r="R42" i="24"/>
  <c r="Q42" i="24"/>
  <c r="R41" i="24"/>
  <c r="Q41" i="24"/>
  <c r="R40" i="24"/>
  <c r="Q40" i="24"/>
  <c r="R39" i="24"/>
  <c r="Q39" i="24"/>
  <c r="P51" i="24"/>
  <c r="O51" i="24"/>
  <c r="N51" i="24"/>
  <c r="L51" i="24"/>
  <c r="K51" i="24"/>
  <c r="P61" i="23"/>
  <c r="P74" i="23"/>
  <c r="P73" i="23"/>
  <c r="O73" i="23"/>
  <c r="P72" i="23"/>
  <c r="O72" i="23"/>
  <c r="P71" i="23"/>
  <c r="O71" i="23"/>
  <c r="P69" i="23"/>
  <c r="O69" i="23"/>
  <c r="P68" i="23"/>
  <c r="O68" i="23"/>
  <c r="P67" i="23"/>
  <c r="O67" i="23"/>
  <c r="P64" i="23"/>
  <c r="O64" i="23"/>
  <c r="P50" i="23"/>
  <c r="O50" i="23"/>
  <c r="P49" i="23"/>
  <c r="O49" i="23"/>
  <c r="P48" i="23"/>
  <c r="O48" i="23"/>
  <c r="P47" i="23"/>
  <c r="O47" i="23"/>
  <c r="P46" i="23"/>
  <c r="O46" i="23"/>
  <c r="P45" i="23"/>
  <c r="O45" i="23"/>
  <c r="P42" i="23"/>
  <c r="O42" i="23"/>
  <c r="P41" i="23"/>
  <c r="O41" i="23"/>
  <c r="P40" i="23"/>
  <c r="O40" i="23"/>
  <c r="P39" i="23"/>
  <c r="O39" i="23"/>
  <c r="N51" i="23"/>
  <c r="M51" i="23"/>
  <c r="L51" i="23"/>
  <c r="K51" i="23"/>
  <c r="N74" i="22"/>
  <c r="M74" i="22"/>
  <c r="N73" i="22"/>
  <c r="M73" i="22"/>
  <c r="N72" i="22"/>
  <c r="M72" i="22"/>
  <c r="N71" i="22"/>
  <c r="M71" i="22"/>
  <c r="N69" i="22"/>
  <c r="M69" i="22"/>
  <c r="N68" i="22"/>
  <c r="M68" i="22"/>
  <c r="N67" i="22"/>
  <c r="M67" i="22"/>
  <c r="N66" i="22"/>
  <c r="M66" i="22"/>
  <c r="N64" i="22"/>
  <c r="M64" i="22"/>
  <c r="N61" i="22"/>
  <c r="N50" i="22"/>
  <c r="M50" i="22"/>
  <c r="N49" i="22"/>
  <c r="M49" i="22"/>
  <c r="N48" i="22"/>
  <c r="M48" i="22"/>
  <c r="N47" i="22"/>
  <c r="M47" i="22"/>
  <c r="N46" i="22"/>
  <c r="M46" i="22"/>
  <c r="N45" i="22"/>
  <c r="M45" i="22"/>
  <c r="N42" i="22"/>
  <c r="M42" i="22"/>
  <c r="N41" i="22"/>
  <c r="M41" i="22"/>
  <c r="N40" i="22"/>
  <c r="M40" i="22"/>
  <c r="N39" i="22"/>
  <c r="M39" i="22"/>
  <c r="L51" i="22"/>
  <c r="K51" i="22"/>
  <c r="K14" i="24"/>
  <c r="M14" i="24" s="1"/>
  <c r="O14" i="24" s="1"/>
  <c r="Q14" i="24" s="1"/>
  <c r="O59" i="24"/>
  <c r="K33" i="24" l="1"/>
  <c r="K33" i="23"/>
  <c r="M82" i="25"/>
  <c r="N11" i="22"/>
  <c r="M12" i="22"/>
  <c r="K32" i="22"/>
  <c r="N11" i="24"/>
  <c r="L31" i="24"/>
  <c r="K31" i="23"/>
  <c r="K32" i="23"/>
  <c r="N25" i="22"/>
  <c r="M25" i="22"/>
  <c r="K33" i="22"/>
  <c r="L33" i="23"/>
  <c r="N12" i="24"/>
  <c r="L32" i="24"/>
  <c r="K12" i="3"/>
  <c r="I32" i="3"/>
  <c r="K32" i="3" s="1"/>
  <c r="Q22" i="24"/>
  <c r="S37" i="25"/>
  <c r="Q26" i="24"/>
  <c r="R13" i="24"/>
  <c r="J35" i="23"/>
  <c r="Q81" i="25"/>
  <c r="L27" i="24"/>
  <c r="L34" i="24" s="1"/>
  <c r="R24" i="24"/>
  <c r="J29" i="24"/>
  <c r="R21" i="24"/>
  <c r="J31" i="24"/>
  <c r="O24" i="23"/>
  <c r="P13" i="23"/>
  <c r="P51" i="23"/>
  <c r="I35" i="23"/>
  <c r="K28" i="23"/>
  <c r="K35" i="23" s="1"/>
  <c r="O51" i="23"/>
  <c r="J32" i="23"/>
  <c r="M51" i="22"/>
  <c r="N51" i="22"/>
  <c r="J34" i="22"/>
  <c r="J33" i="22"/>
  <c r="N28" i="22"/>
  <c r="I33" i="22"/>
  <c r="M28" i="22"/>
  <c r="I32" i="22"/>
  <c r="M27" i="22"/>
  <c r="R57" i="25"/>
  <c r="R82" i="25" s="1"/>
  <c r="Q55" i="25"/>
  <c r="S55" i="25" s="1"/>
  <c r="T53" i="25"/>
  <c r="P82" i="25"/>
  <c r="T56" i="25"/>
  <c r="K11" i="3"/>
  <c r="I31" i="3"/>
  <c r="K31" i="3" s="1"/>
  <c r="J34" i="3"/>
  <c r="L34" i="3" s="1"/>
  <c r="I33" i="3"/>
  <c r="K33" i="3" s="1"/>
  <c r="I35" i="24"/>
  <c r="I34" i="24"/>
  <c r="J35" i="24"/>
  <c r="I34" i="23"/>
  <c r="I34" i="22"/>
  <c r="M34" i="22" s="1"/>
  <c r="I34" i="3"/>
  <c r="K34" i="3" s="1"/>
  <c r="J35" i="3"/>
  <c r="L35" i="3" s="1"/>
  <c r="J33" i="3"/>
  <c r="L33" i="3" s="1"/>
  <c r="K27" i="3"/>
  <c r="J32" i="3"/>
  <c r="L32" i="3" s="1"/>
  <c r="M15" i="23"/>
  <c r="O15" i="23" s="1"/>
  <c r="M19" i="24"/>
  <c r="O19" i="24" s="1"/>
  <c r="K26" i="3"/>
  <c r="J33" i="24"/>
  <c r="K17" i="22"/>
  <c r="M17" i="22" s="1"/>
  <c r="I31" i="23"/>
  <c r="K27" i="24"/>
  <c r="K34" i="24" s="1"/>
  <c r="I29" i="23"/>
  <c r="J31" i="23"/>
  <c r="L28" i="24"/>
  <c r="L35" i="24" s="1"/>
  <c r="L26" i="22"/>
  <c r="N26" i="22" s="1"/>
  <c r="J35" i="22"/>
  <c r="N35" i="22" s="1"/>
  <c r="O26" i="23"/>
  <c r="Q51" i="24"/>
  <c r="L28" i="23"/>
  <c r="L35" i="23" s="1"/>
  <c r="Q24" i="24"/>
  <c r="M19" i="22"/>
  <c r="I33" i="23"/>
  <c r="J33" i="23"/>
  <c r="L25" i="24"/>
  <c r="L33" i="24" s="1"/>
  <c r="K28" i="24"/>
  <c r="K35" i="24" s="1"/>
  <c r="I31" i="22"/>
  <c r="K59" i="23"/>
  <c r="J32" i="24"/>
  <c r="I32" i="23"/>
  <c r="O16" i="23"/>
  <c r="N24" i="22"/>
  <c r="I59" i="3"/>
  <c r="K59" i="3" s="1"/>
  <c r="M59" i="24"/>
  <c r="Q59" i="24" s="1"/>
  <c r="O17" i="23"/>
  <c r="N16" i="24"/>
  <c r="P16" i="24" s="1"/>
  <c r="R16" i="24" s="1"/>
  <c r="R17" i="24"/>
  <c r="R18" i="24"/>
  <c r="P26" i="23"/>
  <c r="I59" i="23"/>
  <c r="P16" i="23"/>
  <c r="Q20" i="24"/>
  <c r="M59" i="23"/>
  <c r="Q61" i="24"/>
  <c r="O17" i="24"/>
  <c r="Q17" i="24" s="1"/>
  <c r="Q16" i="24"/>
  <c r="R51" i="24"/>
  <c r="N23" i="24"/>
  <c r="P23" i="24" s="1"/>
  <c r="M23" i="23"/>
  <c r="O23" i="23" s="1"/>
  <c r="L19" i="22"/>
  <c r="N19" i="22" s="1"/>
  <c r="L18" i="22"/>
  <c r="N18" i="22" s="1"/>
  <c r="M25" i="24"/>
  <c r="M33" i="24" s="1"/>
  <c r="P26" i="24"/>
  <c r="R26" i="24" s="1"/>
  <c r="R14" i="24"/>
  <c r="M11" i="23"/>
  <c r="L14" i="3"/>
  <c r="J29" i="3"/>
  <c r="M25" i="23"/>
  <c r="M33" i="23" s="1"/>
  <c r="M19" i="23"/>
  <c r="O19" i="23" s="1"/>
  <c r="I35" i="22"/>
  <c r="M35" i="22" s="1"/>
  <c r="O61" i="23"/>
  <c r="J34" i="23"/>
  <c r="J29" i="23"/>
  <c r="L27" i="23"/>
  <c r="L34" i="23" s="1"/>
  <c r="I29" i="24"/>
  <c r="K13" i="24"/>
  <c r="M13" i="24" s="1"/>
  <c r="O13" i="24" s="1"/>
  <c r="M11" i="22"/>
  <c r="L19" i="3"/>
  <c r="J31" i="3"/>
  <c r="L13" i="22"/>
  <c r="N13" i="22" s="1"/>
  <c r="J31" i="22"/>
  <c r="J32" i="22"/>
  <c r="J29" i="22"/>
  <c r="L12" i="22"/>
  <c r="I31" i="24"/>
  <c r="I29" i="22"/>
  <c r="K13" i="22"/>
  <c r="K31" i="22" s="1"/>
  <c r="Q21" i="24"/>
  <c r="M14" i="23"/>
  <c r="O14" i="23" s="1"/>
  <c r="N21" i="23"/>
  <c r="P21" i="23" s="1"/>
  <c r="I32" i="24"/>
  <c r="N27" i="22"/>
  <c r="M27" i="23"/>
  <c r="M34" i="23" s="1"/>
  <c r="I29" i="3"/>
  <c r="R20" i="24"/>
  <c r="P24" i="23"/>
  <c r="M12" i="23"/>
  <c r="P19" i="23"/>
  <c r="L17" i="23"/>
  <c r="N17" i="23" s="1"/>
  <c r="L11" i="23"/>
  <c r="L12" i="23"/>
  <c r="L32" i="23" s="1"/>
  <c r="O22" i="23"/>
  <c r="N17" i="22"/>
  <c r="N16" i="22"/>
  <c r="K12" i="24"/>
  <c r="K32" i="24" s="1"/>
  <c r="K11" i="24"/>
  <c r="I33" i="24"/>
  <c r="P14" i="23"/>
  <c r="N25" i="23"/>
  <c r="N33" i="23" s="1"/>
  <c r="K31" i="24" l="1"/>
  <c r="L31" i="23"/>
  <c r="L32" i="22"/>
  <c r="N32" i="22" s="1"/>
  <c r="P12" i="24"/>
  <c r="P32" i="24" s="1"/>
  <c r="N32" i="24"/>
  <c r="P11" i="24"/>
  <c r="N31" i="24"/>
  <c r="O12" i="23"/>
  <c r="M32" i="23"/>
  <c r="O32" i="23" s="1"/>
  <c r="O11" i="23"/>
  <c r="M31" i="23"/>
  <c r="L33" i="22"/>
  <c r="N33" i="22" s="1"/>
  <c r="L31" i="22"/>
  <c r="R12" i="24"/>
  <c r="M27" i="24"/>
  <c r="M28" i="23"/>
  <c r="M35" i="23" s="1"/>
  <c r="O35" i="23" s="1"/>
  <c r="S81" i="25"/>
  <c r="Y54" i="25" s="1"/>
  <c r="K29" i="23"/>
  <c r="M33" i="22"/>
  <c r="Q82" i="25"/>
  <c r="S82" i="25" s="1"/>
  <c r="N34" i="22"/>
  <c r="T82" i="25"/>
  <c r="N27" i="24"/>
  <c r="Q19" i="24"/>
  <c r="N25" i="24"/>
  <c r="L29" i="24"/>
  <c r="N28" i="23"/>
  <c r="I36" i="23"/>
  <c r="I37" i="23" s="1"/>
  <c r="J36" i="23"/>
  <c r="J37" i="23" s="1"/>
  <c r="O58" i="23"/>
  <c r="O59" i="23"/>
  <c r="Q58" i="24"/>
  <c r="K59" i="22"/>
  <c r="M32" i="22"/>
  <c r="K29" i="22"/>
  <c r="M29" i="22" s="1"/>
  <c r="I36" i="22"/>
  <c r="I37" i="22" s="1"/>
  <c r="J36" i="24"/>
  <c r="J37" i="24" s="1"/>
  <c r="K58" i="3"/>
  <c r="M13" i="22"/>
  <c r="I36" i="3"/>
  <c r="K36" i="3" s="1"/>
  <c r="M28" i="24"/>
  <c r="M35" i="24" s="1"/>
  <c r="O33" i="23"/>
  <c r="L36" i="24"/>
  <c r="N28" i="24"/>
  <c r="N35" i="24" s="1"/>
  <c r="Q13" i="24"/>
  <c r="R23" i="24"/>
  <c r="I59" i="22"/>
  <c r="K36" i="23"/>
  <c r="P33" i="23"/>
  <c r="P25" i="23"/>
  <c r="M11" i="24"/>
  <c r="M31" i="24" s="1"/>
  <c r="K29" i="24"/>
  <c r="M12" i="24"/>
  <c r="M32" i="24" s="1"/>
  <c r="J36" i="22"/>
  <c r="J37" i="22" s="1"/>
  <c r="O25" i="23"/>
  <c r="N27" i="23"/>
  <c r="N34" i="23" s="1"/>
  <c r="L29" i="3"/>
  <c r="K29" i="3"/>
  <c r="I36" i="24"/>
  <c r="J36" i="3"/>
  <c r="L36" i="3" s="1"/>
  <c r="L31" i="3"/>
  <c r="N12" i="23"/>
  <c r="N32" i="23" s="1"/>
  <c r="O34" i="23"/>
  <c r="O27" i="23"/>
  <c r="L29" i="22"/>
  <c r="N12" i="22"/>
  <c r="O25" i="24"/>
  <c r="O33" i="24" s="1"/>
  <c r="P17" i="23"/>
  <c r="L29" i="23"/>
  <c r="N11" i="23"/>
  <c r="O28" i="23" l="1"/>
  <c r="K37" i="23"/>
  <c r="K53" i="23" s="1"/>
  <c r="M29" i="23"/>
  <c r="N35" i="23"/>
  <c r="P35" i="23" s="1"/>
  <c r="P28" i="23"/>
  <c r="P27" i="24"/>
  <c r="P34" i="24" s="1"/>
  <c r="N34" i="24"/>
  <c r="O27" i="24"/>
  <c r="O34" i="24" s="1"/>
  <c r="M34" i="24"/>
  <c r="R11" i="24"/>
  <c r="P31" i="24"/>
  <c r="R31" i="24" s="1"/>
  <c r="P25" i="24"/>
  <c r="P33" i="24" s="1"/>
  <c r="N33" i="24"/>
  <c r="P11" i="23"/>
  <c r="N31" i="23"/>
  <c r="Y55" i="25"/>
  <c r="I85" i="25"/>
  <c r="R32" i="24"/>
  <c r="J53" i="24"/>
  <c r="J56" i="24" s="1"/>
  <c r="J81" i="24"/>
  <c r="J53" i="23"/>
  <c r="J56" i="23" s="1"/>
  <c r="J81" i="23"/>
  <c r="I53" i="23"/>
  <c r="I81" i="23"/>
  <c r="K81" i="23"/>
  <c r="J53" i="22"/>
  <c r="J56" i="22" s="1"/>
  <c r="J81" i="22"/>
  <c r="I53" i="22"/>
  <c r="I81" i="22"/>
  <c r="L37" i="24"/>
  <c r="R25" i="24"/>
  <c r="P12" i="23"/>
  <c r="M58" i="22"/>
  <c r="M59" i="22"/>
  <c r="I37" i="3"/>
  <c r="P28" i="24"/>
  <c r="P35" i="24" s="1"/>
  <c r="O28" i="24"/>
  <c r="L36" i="22"/>
  <c r="N36" i="22" s="1"/>
  <c r="N29" i="24"/>
  <c r="M36" i="23"/>
  <c r="M37" i="23" s="1"/>
  <c r="P34" i="23"/>
  <c r="P32" i="23"/>
  <c r="O12" i="24"/>
  <c r="O32" i="24" s="1"/>
  <c r="N29" i="23"/>
  <c r="P29" i="23" s="1"/>
  <c r="J37" i="3"/>
  <c r="O31" i="23"/>
  <c r="P27" i="23"/>
  <c r="O29" i="23"/>
  <c r="N31" i="22"/>
  <c r="O11" i="24"/>
  <c r="M29" i="24"/>
  <c r="I37" i="24"/>
  <c r="K36" i="24"/>
  <c r="K37" i="24" s="1"/>
  <c r="L36" i="23"/>
  <c r="Q33" i="24"/>
  <c r="Q25" i="24"/>
  <c r="N29" i="22"/>
  <c r="K36" i="22"/>
  <c r="M31" i="22"/>
  <c r="R34" i="24" l="1"/>
  <c r="R33" i="24"/>
  <c r="Q34" i="24"/>
  <c r="I86" i="25"/>
  <c r="N36" i="23"/>
  <c r="N37" i="23" s="1"/>
  <c r="Q28" i="24"/>
  <c r="O35" i="24"/>
  <c r="Q35" i="24" s="1"/>
  <c r="Q11" i="24"/>
  <c r="O31" i="24"/>
  <c r="Q27" i="24"/>
  <c r="R27" i="24"/>
  <c r="O85" i="25"/>
  <c r="O86" i="25" s="1"/>
  <c r="Q85" i="25"/>
  <c r="Q86" i="25" s="1"/>
  <c r="M85" i="25"/>
  <c r="M86" i="25" s="1"/>
  <c r="K85" i="25"/>
  <c r="K86" i="25" s="1"/>
  <c r="Y56" i="25"/>
  <c r="N36" i="24"/>
  <c r="Y57" i="25"/>
  <c r="I53" i="24"/>
  <c r="I81" i="24"/>
  <c r="K53" i="24"/>
  <c r="K81" i="24"/>
  <c r="L53" i="24"/>
  <c r="L56" i="24" s="1"/>
  <c r="L81" i="24"/>
  <c r="M53" i="23"/>
  <c r="O53" i="23" s="1"/>
  <c r="U53" i="23" s="1"/>
  <c r="M81" i="23"/>
  <c r="O81" i="23" s="1"/>
  <c r="U54" i="23" s="1"/>
  <c r="I53" i="3"/>
  <c r="J56" i="3" s="1"/>
  <c r="I81" i="3"/>
  <c r="J53" i="3"/>
  <c r="J81" i="3"/>
  <c r="L37" i="22"/>
  <c r="K37" i="3"/>
  <c r="P31" i="23"/>
  <c r="P36" i="23"/>
  <c r="I55" i="23"/>
  <c r="J57" i="23"/>
  <c r="I55" i="22"/>
  <c r="J57" i="22"/>
  <c r="O37" i="23"/>
  <c r="N37" i="24"/>
  <c r="O36" i="23"/>
  <c r="Q12" i="24"/>
  <c r="P29" i="24"/>
  <c r="R29" i="24" s="1"/>
  <c r="Q32" i="24"/>
  <c r="R28" i="24"/>
  <c r="M36" i="24"/>
  <c r="M37" i="24" s="1"/>
  <c r="K37" i="22"/>
  <c r="M36" i="22"/>
  <c r="L37" i="23"/>
  <c r="L37" i="3"/>
  <c r="K55" i="23"/>
  <c r="K82" i="23" s="1"/>
  <c r="L57" i="23"/>
  <c r="O29" i="24"/>
  <c r="Q29" i="24" s="1"/>
  <c r="U55" i="23" l="1"/>
  <c r="U57" i="23"/>
  <c r="U56" i="23"/>
  <c r="I85" i="23"/>
  <c r="S85" i="25"/>
  <c r="S86" i="25"/>
  <c r="V86" i="25" s="1"/>
  <c r="M85" i="23"/>
  <c r="M86" i="23" s="1"/>
  <c r="L81" i="3"/>
  <c r="M53" i="24"/>
  <c r="M81" i="24"/>
  <c r="N53" i="24"/>
  <c r="N56" i="24" s="1"/>
  <c r="N81" i="24"/>
  <c r="L53" i="23"/>
  <c r="L81" i="23"/>
  <c r="N57" i="23"/>
  <c r="P57" i="23" s="1"/>
  <c r="N53" i="23"/>
  <c r="N56" i="23" s="1"/>
  <c r="N81" i="23"/>
  <c r="N37" i="22"/>
  <c r="L53" i="22"/>
  <c r="L56" i="22" s="1"/>
  <c r="N56" i="22" s="1"/>
  <c r="L81" i="22"/>
  <c r="N81" i="22" s="1"/>
  <c r="K53" i="22"/>
  <c r="K81" i="22"/>
  <c r="M81" i="22" s="1"/>
  <c r="S54" i="22" s="1"/>
  <c r="O36" i="24"/>
  <c r="O37" i="24" s="1"/>
  <c r="K81" i="3"/>
  <c r="Q54" i="3" s="1"/>
  <c r="D100" i="3"/>
  <c r="I55" i="24"/>
  <c r="J57" i="24"/>
  <c r="M55" i="23"/>
  <c r="M82" i="23" s="1"/>
  <c r="I55" i="3"/>
  <c r="K55" i="3" s="1"/>
  <c r="K53" i="3"/>
  <c r="Q53" i="3" s="1"/>
  <c r="R35" i="24"/>
  <c r="P36" i="24"/>
  <c r="Q31" i="24"/>
  <c r="J82" i="22"/>
  <c r="I82" i="22"/>
  <c r="I82" i="23"/>
  <c r="J57" i="3"/>
  <c r="L57" i="3" s="1"/>
  <c r="L53" i="3"/>
  <c r="J82" i="23"/>
  <c r="K55" i="24"/>
  <c r="K82" i="24" s="1"/>
  <c r="L57" i="24"/>
  <c r="L82" i="24" s="1"/>
  <c r="L56" i="3"/>
  <c r="P37" i="23"/>
  <c r="M37" i="22"/>
  <c r="I85" i="3" l="1"/>
  <c r="K85" i="23"/>
  <c r="K85" i="22"/>
  <c r="K86" i="22" s="1"/>
  <c r="Q55" i="3"/>
  <c r="Q57" i="3"/>
  <c r="Q56" i="3"/>
  <c r="N53" i="22"/>
  <c r="N82" i="23"/>
  <c r="O53" i="24"/>
  <c r="O81" i="24"/>
  <c r="Q81" i="24" s="1"/>
  <c r="W54" i="24" s="1"/>
  <c r="Q36" i="24"/>
  <c r="P81" i="23"/>
  <c r="O55" i="23"/>
  <c r="O82" i="23"/>
  <c r="I82" i="3"/>
  <c r="J82" i="3"/>
  <c r="P37" i="24"/>
  <c r="R36" i="24"/>
  <c r="L57" i="22"/>
  <c r="K55" i="22"/>
  <c r="M53" i="22"/>
  <c r="S53" i="22" s="1"/>
  <c r="J82" i="24"/>
  <c r="Q37" i="24"/>
  <c r="I82" i="24"/>
  <c r="N57" i="24"/>
  <c r="N82" i="24" s="1"/>
  <c r="M55" i="24"/>
  <c r="M82" i="24" s="1"/>
  <c r="L56" i="23"/>
  <c r="P53" i="23"/>
  <c r="K85" i="3" l="1"/>
  <c r="I86" i="3"/>
  <c r="K86" i="3" s="1"/>
  <c r="O85" i="24"/>
  <c r="O86" i="24" s="1"/>
  <c r="K82" i="3"/>
  <c r="L82" i="3"/>
  <c r="P53" i="24"/>
  <c r="P81" i="24"/>
  <c r="R81" i="24" s="1"/>
  <c r="R37" i="24"/>
  <c r="K82" i="22"/>
  <c r="M82" i="22" s="1"/>
  <c r="M55" i="22"/>
  <c r="L82" i="23"/>
  <c r="P82" i="23" s="1"/>
  <c r="P56" i="23"/>
  <c r="P57" i="24"/>
  <c r="O55" i="24"/>
  <c r="Q53" i="24"/>
  <c r="W53" i="24" s="1"/>
  <c r="N57" i="22"/>
  <c r="L82" i="22"/>
  <c r="N82" i="22" s="1"/>
  <c r="I85" i="24" l="1"/>
  <c r="K85" i="24"/>
  <c r="K86" i="24" s="1"/>
  <c r="M85" i="24"/>
  <c r="M86" i="24" s="1"/>
  <c r="W55" i="24"/>
  <c r="W57" i="24"/>
  <c r="W56" i="24"/>
  <c r="P56" i="24"/>
  <c r="R56" i="24" s="1"/>
  <c r="R53" i="24"/>
  <c r="O82" i="24"/>
  <c r="Q82" i="24" s="1"/>
  <c r="Q55" i="24"/>
  <c r="R57" i="24"/>
  <c r="Q85" i="24" l="1"/>
  <c r="N86" i="3"/>
  <c r="P82" i="24"/>
  <c r="R82" i="24" s="1"/>
  <c r="I86" i="24" l="1"/>
  <c r="S56" i="22"/>
  <c r="S55" i="22"/>
  <c r="S57" i="22"/>
  <c r="I85" i="22"/>
  <c r="Q86" i="24" l="1"/>
  <c r="T86" i="24" s="1"/>
  <c r="I86" i="22"/>
  <c r="M86" i="22" s="1"/>
  <c r="P86" i="22" s="1"/>
  <c r="M85" i="22"/>
  <c r="K86" i="23"/>
  <c r="O85" i="23"/>
  <c r="I86" i="23" l="1"/>
  <c r="O86" i="23" l="1"/>
  <c r="R86"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Amber O. Hutchinson</author>
  </authors>
  <commentList>
    <comment ref="A2" authorId="0" shapeId="0" xr:uid="{00000000-0006-0000-0000-000001000000}">
      <text>
        <r>
          <rPr>
            <sz val="10"/>
            <color indexed="81"/>
            <rFont val="Tahoma"/>
            <family val="2"/>
          </rPr>
          <t xml:space="preserve">At the bottom of this screen, click the tab appropriate for the number of proposed budget years. </t>
        </r>
      </text>
    </comment>
    <comment ref="B3" authorId="0" shapeId="0" xr:uid="{00000000-0006-0000-00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4" authorId="0" shapeId="0" xr:uid="{00000000-0006-0000-0000-000003000000}">
      <text>
        <r>
          <rPr>
            <sz val="10"/>
            <color indexed="81"/>
            <rFont val="Tahoma"/>
            <family val="2"/>
          </rPr>
          <t>Enter the proposed grant start date.</t>
        </r>
      </text>
    </comment>
    <comment ref="B5" authorId="0" shapeId="0" xr:uid="{00000000-0006-0000-0000-000004000000}">
      <text>
        <r>
          <rPr>
            <sz val="10"/>
            <color indexed="81"/>
            <rFont val="Tahoma"/>
            <family val="2"/>
          </rPr>
          <t xml:space="preserve">Enter the UAF PI name. 
</t>
        </r>
      </text>
    </comment>
    <comment ref="B6" authorId="0" shapeId="0" xr:uid="{00000000-0006-0000-0000-000005000000}">
      <text>
        <r>
          <rPr>
            <sz val="10"/>
            <color indexed="81"/>
            <rFont val="Tahoma"/>
            <family val="2"/>
          </rPr>
          <t xml:space="preserve">Enter the UAF PI Department/College. </t>
        </r>
      </text>
    </comment>
    <comment ref="C11" authorId="1" shapeId="0" xr:uid="{00000000-0006-0000-0000-000006000000}">
      <text>
        <r>
          <rPr>
            <sz val="9"/>
            <color indexed="81"/>
            <rFont val="Tahoma"/>
            <family val="2"/>
          </rPr>
          <t>9 or 12 month appointment</t>
        </r>
      </text>
    </comment>
    <comment ref="A13" authorId="0" shapeId="0" xr:uid="{00000000-0006-0000-0000-000007000000}">
      <text>
        <r>
          <rPr>
            <sz val="10"/>
            <color indexed="81"/>
            <rFont val="Tahoma"/>
            <family val="2"/>
          </rPr>
          <t>NOTE: Provide names and roles of senior personnel to enable RSSP to  verify salaries (e.g., "John R. Smith, Co-PI" or "Mary W. Jones, Sr. Personnel").</t>
        </r>
      </text>
    </comment>
    <comment ref="C13" authorId="1" shapeId="0" xr:uid="{00000000-0006-0000-0000-000008000000}">
      <text>
        <r>
          <rPr>
            <sz val="9"/>
            <color indexed="81"/>
            <rFont val="Tahoma"/>
            <family val="2"/>
          </rPr>
          <t>9 or 12 month appointment</t>
        </r>
      </text>
    </comment>
    <comment ref="C15" authorId="1" shapeId="0" xr:uid="{00000000-0006-0000-0000-000009000000}">
      <text>
        <r>
          <rPr>
            <sz val="9"/>
            <color indexed="81"/>
            <rFont val="Tahoma"/>
            <family val="2"/>
          </rPr>
          <t>9 or 12 month appointment</t>
        </r>
      </text>
    </comment>
    <comment ref="C17" authorId="1" shapeId="0" xr:uid="{00000000-0006-0000-0000-00000A000000}">
      <text>
        <r>
          <rPr>
            <sz val="9"/>
            <color indexed="81"/>
            <rFont val="Tahoma"/>
            <family val="2"/>
          </rPr>
          <t>9 or 12 month appointment</t>
        </r>
      </text>
    </comment>
    <comment ref="C19" authorId="1" shapeId="0" xr:uid="{00000000-0006-0000-0000-00000B000000}">
      <text>
        <r>
          <rPr>
            <sz val="9"/>
            <color indexed="81"/>
            <rFont val="Tahoma"/>
            <family val="2"/>
          </rPr>
          <t>9 or 12 month appointment</t>
        </r>
      </text>
    </comment>
    <comment ref="C21" authorId="1" shapeId="0" xr:uid="{00000000-0006-0000-0000-00000C000000}">
      <text>
        <r>
          <rPr>
            <sz val="9"/>
            <color indexed="81"/>
            <rFont val="Tahoma"/>
            <family val="2"/>
          </rPr>
          <t>9 or 12 month appointment</t>
        </r>
      </text>
    </comment>
    <comment ref="E21" authorId="1" shapeId="0" xr:uid="{00000000-0006-0000-0000-00000D000000}">
      <text>
        <r>
          <rPr>
            <sz val="9"/>
            <color indexed="81"/>
            <rFont val="Tahoma"/>
            <family val="2"/>
          </rPr>
          <t>Non-classified (NonCL) or Classified (Class)</t>
        </r>
      </text>
    </comment>
    <comment ref="C22" authorId="1" shapeId="0" xr:uid="{00000000-0006-0000-0000-00000E000000}">
      <text>
        <r>
          <rPr>
            <sz val="9"/>
            <color indexed="81"/>
            <rFont val="Tahoma"/>
            <family val="2"/>
          </rPr>
          <t>9 or 12 month appointment</t>
        </r>
      </text>
    </comment>
    <comment ref="E22" authorId="1" shapeId="0" xr:uid="{00000000-0006-0000-0000-00000F000000}">
      <text>
        <r>
          <rPr>
            <sz val="9"/>
            <color indexed="81"/>
            <rFont val="Tahoma"/>
            <family val="2"/>
          </rPr>
          <t>Non-classified (NonCL) or Classified (Class)</t>
        </r>
      </text>
    </comment>
    <comment ref="C23" authorId="1" shapeId="0" xr:uid="{00000000-0006-0000-0000-000010000000}">
      <text>
        <r>
          <rPr>
            <sz val="9"/>
            <color indexed="81"/>
            <rFont val="Tahoma"/>
            <family val="2"/>
          </rPr>
          <t>9 or 12 month appointment</t>
        </r>
      </text>
    </comment>
    <comment ref="E23" authorId="1" shapeId="0" xr:uid="{00000000-0006-0000-0000-000011000000}">
      <text>
        <r>
          <rPr>
            <sz val="9"/>
            <color indexed="81"/>
            <rFont val="Tahoma"/>
            <family val="2"/>
          </rPr>
          <t>Non-classified (NonCL) or Classified (Class)</t>
        </r>
      </text>
    </comment>
    <comment ref="C24" authorId="1" shapeId="0" xr:uid="{00000000-0006-0000-0000-000012000000}">
      <text>
        <r>
          <rPr>
            <sz val="9"/>
            <color indexed="81"/>
            <rFont val="Tahoma"/>
            <family val="2"/>
          </rPr>
          <t>9 or 12 month appointment</t>
        </r>
      </text>
    </comment>
    <comment ref="E24" authorId="1" shapeId="0" xr:uid="{00000000-0006-0000-0000-000013000000}">
      <text>
        <r>
          <rPr>
            <sz val="9"/>
            <color indexed="81"/>
            <rFont val="Tahoma"/>
            <family val="2"/>
          </rPr>
          <t>Non-classified (NonCL) or Classified (Class)</t>
        </r>
      </text>
    </comment>
    <comment ref="D25" authorId="0" shapeId="0" xr:uid="{00000000-0006-0000-0000-000014000000}">
      <text>
        <r>
          <rPr>
            <sz val="10"/>
            <color indexed="81"/>
            <rFont val="Tahoma"/>
            <family val="2"/>
          </rPr>
          <t xml:space="preserve">Enter the number of doctoral GRAs. </t>
        </r>
        <r>
          <rPr>
            <b/>
            <sz val="10"/>
            <color indexed="81"/>
            <rFont val="Tahoma"/>
            <family val="2"/>
          </rPr>
          <t xml:space="preserve"> </t>
        </r>
      </text>
    </comment>
    <comment ref="E25" authorId="0" shapeId="0" xr:uid="{00000000-0006-0000-00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5" authorId="0" shapeId="0" xr:uid="{00000000-0006-0000-0000-000016000000}">
      <text>
        <r>
          <rPr>
            <sz val="10"/>
            <color indexed="81"/>
            <rFont val="Tahoma"/>
            <family val="2"/>
          </rPr>
          <t xml:space="preserve">Enter PhD GRA monthly salary (note: appointed students are paid a salary, not a stipend). </t>
        </r>
      </text>
    </comment>
    <comment ref="D26" authorId="0" shapeId="0" xr:uid="{00000000-0006-0000-0000-000017000000}">
      <text>
        <r>
          <rPr>
            <sz val="10"/>
            <color indexed="81"/>
            <rFont val="Tahoma"/>
            <family val="2"/>
          </rPr>
          <t>Enter the number of Masters GRAs.</t>
        </r>
      </text>
    </comment>
    <comment ref="E26" authorId="0" shapeId="0" xr:uid="{00000000-0006-0000-00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6" authorId="0" shapeId="0" xr:uid="{00000000-0006-0000-0000-000019000000}">
      <text>
        <r>
          <rPr>
            <sz val="10"/>
            <color indexed="81"/>
            <rFont val="Tahoma"/>
            <family val="2"/>
          </rPr>
          <t>Enter Master's GRA monthly salary (note: appointed students are paid a salary, not a stipend).</t>
        </r>
      </text>
    </comment>
    <comment ref="D27" authorId="0" shapeId="0" xr:uid="{00000000-0006-0000-0000-00001A000000}">
      <text>
        <r>
          <rPr>
            <sz val="10"/>
            <color indexed="81"/>
            <rFont val="Tahoma"/>
            <family val="2"/>
          </rPr>
          <t xml:space="preserve">Enter the # of hourly employees. </t>
        </r>
      </text>
    </comment>
    <comment ref="E27" authorId="0" shapeId="0" xr:uid="{00000000-0006-0000-0000-00001B000000}">
      <text>
        <r>
          <rPr>
            <sz val="10"/>
            <color indexed="81"/>
            <rFont val="Tahoma"/>
            <family val="2"/>
          </rPr>
          <t xml:space="preserve">Enter the combined total # hours (not the # hours per employee) for initial budget period. </t>
        </r>
      </text>
    </comment>
    <comment ref="G27" authorId="0" shapeId="0" xr:uid="{00000000-0006-0000-0000-00001C000000}">
      <text>
        <r>
          <rPr>
            <sz val="10"/>
            <color indexed="81"/>
            <rFont val="Tahoma"/>
            <family val="2"/>
          </rPr>
          <t xml:space="preserve">Enter the employee hourly wage rate. </t>
        </r>
      </text>
    </comment>
    <comment ref="D28" authorId="0" shapeId="0" xr:uid="{00000000-0006-0000-0000-00001D000000}">
      <text>
        <r>
          <rPr>
            <sz val="10"/>
            <color indexed="81"/>
            <rFont val="Tahoma"/>
            <family val="2"/>
          </rPr>
          <t xml:space="preserve">Enter the # of hourly students. </t>
        </r>
      </text>
    </comment>
    <comment ref="E28" authorId="0" shapeId="0" xr:uid="{00000000-0006-0000-0000-00001E000000}">
      <text>
        <r>
          <rPr>
            <sz val="10"/>
            <color indexed="81"/>
            <rFont val="Tahoma"/>
            <family val="2"/>
          </rPr>
          <t xml:space="preserve">Enter the combined total # hours (not the # hours per student) for initial budget period. </t>
        </r>
      </text>
    </comment>
    <comment ref="G28" authorId="0" shapeId="0" xr:uid="{00000000-0006-0000-0000-00001F000000}">
      <text>
        <r>
          <rPr>
            <sz val="10"/>
            <color indexed="81"/>
            <rFont val="Tahoma"/>
            <family val="2"/>
          </rPr>
          <t xml:space="preserve">Enter student hourly wage rate. </t>
        </r>
      </text>
    </comment>
    <comment ref="D55" authorId="2" shapeId="0" xr:uid="{00000000-0006-0000-0000-000020000000}">
      <text>
        <r>
          <rPr>
            <sz val="10"/>
            <color indexed="81"/>
            <rFont val="Tahoma"/>
            <family val="2"/>
          </rPr>
          <t>Insert allowed Sponsor rate</t>
        </r>
      </text>
    </comment>
    <comment ref="D56" authorId="2" shapeId="0" xr:uid="{00000000-0006-0000-0000-000021000000}">
      <text>
        <r>
          <rPr>
            <sz val="10"/>
            <color indexed="81"/>
            <rFont val="Tahoma"/>
            <family val="2"/>
          </rPr>
          <t>This rate should be either (1) the difference between full negotiated UA rate and Sponsor rate or (2) the full UA rate if Sponsor does not allow F&amp;A</t>
        </r>
      </text>
    </comment>
    <comment ref="D57" authorId="2" shapeId="0" xr:uid="{00000000-0006-0000-0000-000022000000}">
      <text>
        <r>
          <rPr>
            <sz val="10"/>
            <color indexed="81"/>
            <rFont val="Tahoma"/>
            <family val="2"/>
          </rPr>
          <t>Insert full UA rate for this project</t>
        </r>
      </text>
    </comment>
    <comment ref="D59" authorId="2" shapeId="0" xr:uid="{00000000-0006-0000-0000-000023000000}">
      <text>
        <r>
          <rPr>
            <sz val="10"/>
            <color indexed="81"/>
            <rFont val="Tahoma"/>
            <family val="2"/>
          </rPr>
          <t>Insert UA rate</t>
        </r>
      </text>
    </comment>
    <comment ref="A61" authorId="3" shapeId="0" xr:uid="{F6C7F093-0F56-4597-A269-809883529A6B}">
      <text>
        <r>
          <rPr>
            <sz val="9"/>
            <color indexed="81"/>
            <rFont val="Tahoma"/>
            <family val="2"/>
          </rPr>
          <t>Tuition is increased 5% per year.  In the event your project is funded and there are not enough funds to cover actual tuition costs, you will be required to rebudget funds from another category to cover the additional cost.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Amber O. Hutchinson</author>
  </authors>
  <commentList>
    <comment ref="A2" authorId="0" shapeId="0" xr:uid="{00000000-0006-0000-0100-000001000000}">
      <text>
        <r>
          <rPr>
            <sz val="10"/>
            <color indexed="81"/>
            <rFont val="Tahoma"/>
            <family val="2"/>
          </rPr>
          <t xml:space="preserve">At the bottom of this screen, click the tab appropriate for the number of proposed budget years. </t>
        </r>
      </text>
    </comment>
    <comment ref="B3" authorId="0" shapeId="0" xr:uid="{00000000-0006-0000-01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4" authorId="0" shapeId="0" xr:uid="{00000000-0006-0000-0100-000003000000}">
      <text>
        <r>
          <rPr>
            <sz val="10"/>
            <color indexed="81"/>
            <rFont val="Tahoma"/>
            <family val="2"/>
          </rPr>
          <t>Enter the proposed grant start date.</t>
        </r>
      </text>
    </comment>
    <comment ref="B5" authorId="0" shapeId="0" xr:uid="{00000000-0006-0000-0100-000004000000}">
      <text>
        <r>
          <rPr>
            <sz val="10"/>
            <color indexed="81"/>
            <rFont val="Tahoma"/>
            <family val="2"/>
          </rPr>
          <t xml:space="preserve">Enter the UAF PI name. 
</t>
        </r>
      </text>
    </comment>
    <comment ref="B6" authorId="0" shapeId="0" xr:uid="{00000000-0006-0000-0100-000005000000}">
      <text>
        <r>
          <rPr>
            <sz val="10"/>
            <color indexed="81"/>
            <rFont val="Tahoma"/>
            <family val="2"/>
          </rPr>
          <t xml:space="preserve">Enter the UAF PI Department/College. </t>
        </r>
      </text>
    </comment>
    <comment ref="C11" authorId="1" shapeId="0" xr:uid="{00000000-0006-0000-0100-000006000000}">
      <text>
        <r>
          <rPr>
            <sz val="9"/>
            <color indexed="81"/>
            <rFont val="Tahoma"/>
            <family val="2"/>
          </rPr>
          <t>9 or 12 month appointment</t>
        </r>
      </text>
    </comment>
    <comment ref="A13" authorId="0" shapeId="0" xr:uid="{00000000-0006-0000-0100-000007000000}">
      <text>
        <r>
          <rPr>
            <sz val="10"/>
            <color indexed="81"/>
            <rFont val="Tahoma"/>
            <family val="2"/>
          </rPr>
          <t>NOTE: Provide names and roles of senior personnel to enable RSSP to  verify salaries (e.g., "John R. Smith, Co-PI" or "Mary W. Jones, Sr. Personnel").</t>
        </r>
      </text>
    </comment>
    <comment ref="C13" authorId="1" shapeId="0" xr:uid="{00000000-0006-0000-0100-000008000000}">
      <text>
        <r>
          <rPr>
            <sz val="9"/>
            <color indexed="81"/>
            <rFont val="Tahoma"/>
            <family val="2"/>
          </rPr>
          <t>9 or 12 month appointment</t>
        </r>
      </text>
    </comment>
    <comment ref="C15" authorId="1" shapeId="0" xr:uid="{00000000-0006-0000-0100-000009000000}">
      <text>
        <r>
          <rPr>
            <sz val="9"/>
            <color indexed="81"/>
            <rFont val="Tahoma"/>
            <family val="2"/>
          </rPr>
          <t>9 or 12 month appointment</t>
        </r>
      </text>
    </comment>
    <comment ref="C17" authorId="1" shapeId="0" xr:uid="{00000000-0006-0000-0100-00000A000000}">
      <text>
        <r>
          <rPr>
            <sz val="9"/>
            <color indexed="81"/>
            <rFont val="Tahoma"/>
            <family val="2"/>
          </rPr>
          <t>9 or 12 month appointment</t>
        </r>
      </text>
    </comment>
    <comment ref="C19" authorId="1" shapeId="0" xr:uid="{00000000-0006-0000-0100-00000B000000}">
      <text>
        <r>
          <rPr>
            <sz val="9"/>
            <color indexed="81"/>
            <rFont val="Tahoma"/>
            <family val="2"/>
          </rPr>
          <t>9 or 12 month appointment</t>
        </r>
      </text>
    </comment>
    <comment ref="C21" authorId="1" shapeId="0" xr:uid="{00000000-0006-0000-0100-00000C000000}">
      <text>
        <r>
          <rPr>
            <sz val="9"/>
            <color indexed="81"/>
            <rFont val="Tahoma"/>
            <family val="2"/>
          </rPr>
          <t>9 or 12 month appointment</t>
        </r>
      </text>
    </comment>
    <comment ref="E21" authorId="1" shapeId="0" xr:uid="{00000000-0006-0000-0100-00000D000000}">
      <text>
        <r>
          <rPr>
            <sz val="9"/>
            <color indexed="81"/>
            <rFont val="Tahoma"/>
            <family val="2"/>
          </rPr>
          <t>Non-classified (NonCL) or Classified (Class)</t>
        </r>
      </text>
    </comment>
    <comment ref="C22" authorId="1" shapeId="0" xr:uid="{00000000-0006-0000-0100-00000E000000}">
      <text>
        <r>
          <rPr>
            <sz val="9"/>
            <color indexed="81"/>
            <rFont val="Tahoma"/>
            <family val="2"/>
          </rPr>
          <t>9 or 12 month appointment</t>
        </r>
      </text>
    </comment>
    <comment ref="E22" authorId="1" shapeId="0" xr:uid="{00000000-0006-0000-0100-00000F000000}">
      <text>
        <r>
          <rPr>
            <sz val="9"/>
            <color indexed="81"/>
            <rFont val="Tahoma"/>
            <family val="2"/>
          </rPr>
          <t>Non-classified (NonCL) or Classified (Class)</t>
        </r>
      </text>
    </comment>
    <comment ref="C23" authorId="1" shapeId="0" xr:uid="{00000000-0006-0000-0100-000010000000}">
      <text>
        <r>
          <rPr>
            <sz val="9"/>
            <color indexed="81"/>
            <rFont val="Tahoma"/>
            <family val="2"/>
          </rPr>
          <t>9 or 12 month appointment</t>
        </r>
      </text>
    </comment>
    <comment ref="E23" authorId="1" shapeId="0" xr:uid="{00000000-0006-0000-0100-000011000000}">
      <text>
        <r>
          <rPr>
            <sz val="9"/>
            <color indexed="81"/>
            <rFont val="Tahoma"/>
            <family val="2"/>
          </rPr>
          <t>Non-classified (NonCL) or Classified (Class)</t>
        </r>
      </text>
    </comment>
    <comment ref="C24" authorId="1" shapeId="0" xr:uid="{00000000-0006-0000-0100-000012000000}">
      <text>
        <r>
          <rPr>
            <sz val="9"/>
            <color indexed="81"/>
            <rFont val="Tahoma"/>
            <family val="2"/>
          </rPr>
          <t>9 or 12 month appointment</t>
        </r>
      </text>
    </comment>
    <comment ref="E24" authorId="1" shapeId="0" xr:uid="{00000000-0006-0000-0100-000013000000}">
      <text>
        <r>
          <rPr>
            <sz val="9"/>
            <color indexed="81"/>
            <rFont val="Tahoma"/>
            <family val="2"/>
          </rPr>
          <t>Non-classified (NonCL) or Classified (Class)</t>
        </r>
      </text>
    </comment>
    <comment ref="D25" authorId="0" shapeId="0" xr:uid="{00000000-0006-0000-0100-000014000000}">
      <text>
        <r>
          <rPr>
            <sz val="10"/>
            <color indexed="81"/>
            <rFont val="Tahoma"/>
            <family val="2"/>
          </rPr>
          <t xml:space="preserve">Enter the number of doctoral GRAs. </t>
        </r>
        <r>
          <rPr>
            <b/>
            <sz val="10"/>
            <color indexed="81"/>
            <rFont val="Tahoma"/>
            <family val="2"/>
          </rPr>
          <t xml:space="preserve"> </t>
        </r>
      </text>
    </comment>
    <comment ref="E25" authorId="0" shapeId="0" xr:uid="{00000000-0006-0000-01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5" authorId="0" shapeId="0" xr:uid="{00000000-0006-0000-0100-000016000000}">
      <text>
        <r>
          <rPr>
            <sz val="10"/>
            <color indexed="81"/>
            <rFont val="Tahoma"/>
            <family val="2"/>
          </rPr>
          <t xml:space="preserve">Enter PhD GRA monthly salary (note: appointed students are paid a salary, not a stipend). </t>
        </r>
      </text>
    </comment>
    <comment ref="D26" authorId="0" shapeId="0" xr:uid="{00000000-0006-0000-0100-000017000000}">
      <text>
        <r>
          <rPr>
            <sz val="10"/>
            <color indexed="81"/>
            <rFont val="Tahoma"/>
            <family val="2"/>
          </rPr>
          <t>Enter the number of Masters GRAs.</t>
        </r>
      </text>
    </comment>
    <comment ref="E26" authorId="0" shapeId="0" xr:uid="{00000000-0006-0000-01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6" authorId="0" shapeId="0" xr:uid="{00000000-0006-0000-0100-000019000000}">
      <text>
        <r>
          <rPr>
            <sz val="10"/>
            <color indexed="81"/>
            <rFont val="Tahoma"/>
            <family val="2"/>
          </rPr>
          <t>Enter Master's GRA monthly salary (note: appointed students are paid a salary, not a stipend).</t>
        </r>
      </text>
    </comment>
    <comment ref="D27" authorId="0" shapeId="0" xr:uid="{00000000-0006-0000-0100-00001A000000}">
      <text>
        <r>
          <rPr>
            <sz val="10"/>
            <color indexed="81"/>
            <rFont val="Tahoma"/>
            <family val="2"/>
          </rPr>
          <t xml:space="preserve">Enter the # of hourly employees. </t>
        </r>
      </text>
    </comment>
    <comment ref="E27" authorId="0" shapeId="0" xr:uid="{00000000-0006-0000-0100-00001B000000}">
      <text>
        <r>
          <rPr>
            <sz val="10"/>
            <color indexed="81"/>
            <rFont val="Tahoma"/>
            <family val="2"/>
          </rPr>
          <t xml:space="preserve">Enter the combined total # hours (not the # hours per employee) for initial budget period. </t>
        </r>
      </text>
    </comment>
    <comment ref="G27" authorId="0" shapeId="0" xr:uid="{00000000-0006-0000-0100-00001C000000}">
      <text>
        <r>
          <rPr>
            <sz val="10"/>
            <color indexed="81"/>
            <rFont val="Tahoma"/>
            <family val="2"/>
          </rPr>
          <t xml:space="preserve">Enter the employee hourly wage rate. </t>
        </r>
      </text>
    </comment>
    <comment ref="D28" authorId="0" shapeId="0" xr:uid="{00000000-0006-0000-0100-00001D000000}">
      <text>
        <r>
          <rPr>
            <sz val="10"/>
            <color indexed="81"/>
            <rFont val="Tahoma"/>
            <family val="2"/>
          </rPr>
          <t xml:space="preserve">Enter the # of hourly students. </t>
        </r>
      </text>
    </comment>
    <comment ref="E28" authorId="0" shapeId="0" xr:uid="{00000000-0006-0000-0100-00001E000000}">
      <text>
        <r>
          <rPr>
            <sz val="10"/>
            <color indexed="81"/>
            <rFont val="Tahoma"/>
            <family val="2"/>
          </rPr>
          <t xml:space="preserve">Enter the combined total # hours (not the # hours per student) for initial budget period. </t>
        </r>
      </text>
    </comment>
    <comment ref="G28" authorId="0" shapeId="0" xr:uid="{00000000-0006-0000-0100-00001F000000}">
      <text>
        <r>
          <rPr>
            <sz val="10"/>
            <color indexed="81"/>
            <rFont val="Tahoma"/>
            <family val="2"/>
          </rPr>
          <t xml:space="preserve">Enter student hourly wage rate. </t>
        </r>
      </text>
    </comment>
    <comment ref="D55" authorId="2" shapeId="0" xr:uid="{391386A7-B5AB-418A-8B84-4E0F3C166BC1}">
      <text>
        <r>
          <rPr>
            <sz val="10"/>
            <color indexed="81"/>
            <rFont val="Tahoma"/>
            <family val="2"/>
          </rPr>
          <t>Insert allowed Sponsor rate</t>
        </r>
      </text>
    </comment>
    <comment ref="D56" authorId="2" shapeId="0" xr:uid="{00000000-0006-0000-0100-000022000000}">
      <text>
        <r>
          <rPr>
            <sz val="10"/>
            <color indexed="81"/>
            <rFont val="Tahoma"/>
            <family val="2"/>
          </rPr>
          <t>Insert full UA rate for this project</t>
        </r>
      </text>
    </comment>
    <comment ref="D57" authorId="2" shapeId="0" xr:uid="{D0C25708-22DD-4774-8118-5A5F621BAB27}">
      <text>
        <r>
          <rPr>
            <sz val="10"/>
            <color indexed="81"/>
            <rFont val="Tahoma"/>
            <family val="2"/>
          </rPr>
          <t>Insert full UA rate for this project</t>
        </r>
      </text>
    </comment>
    <comment ref="D59" authorId="2" shapeId="0" xr:uid="{00000000-0006-0000-0100-000023000000}">
      <text>
        <r>
          <rPr>
            <sz val="10"/>
            <color indexed="81"/>
            <rFont val="Tahoma"/>
            <family val="2"/>
          </rPr>
          <t>Insert UA rate</t>
        </r>
      </text>
    </comment>
    <comment ref="A61" authorId="3" shapeId="0" xr:uid="{1821E806-5DFF-4DFD-A345-1242844C122B}">
      <text>
        <r>
          <rPr>
            <sz val="9"/>
            <color indexed="81"/>
            <rFont val="Tahoma"/>
            <family val="2"/>
          </rPr>
          <t>Tuition is increased 5% per year.  In the event your project is funded and there are not enough funds to cover actual tuition costs, you will be required to rebudget funds from another category to cover the additional cost.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Amber O. Hutchinson</author>
  </authors>
  <commentList>
    <comment ref="A2" authorId="0" shapeId="0" xr:uid="{00000000-0006-0000-0200-000001000000}">
      <text>
        <r>
          <rPr>
            <sz val="10"/>
            <color indexed="81"/>
            <rFont val="Tahoma"/>
            <family val="2"/>
          </rPr>
          <t xml:space="preserve">At the bottom of this screen, click the tab appropriate for the number of proposed budget years. </t>
        </r>
      </text>
    </comment>
    <comment ref="B3" authorId="0" shapeId="0" xr:uid="{00000000-0006-0000-02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4" authorId="0" shapeId="0" xr:uid="{00000000-0006-0000-0200-000003000000}">
      <text>
        <r>
          <rPr>
            <sz val="10"/>
            <color indexed="81"/>
            <rFont val="Tahoma"/>
            <family val="2"/>
          </rPr>
          <t>Enter the proposed grant start date.</t>
        </r>
      </text>
    </comment>
    <comment ref="B5" authorId="0" shapeId="0" xr:uid="{00000000-0006-0000-0200-000004000000}">
      <text>
        <r>
          <rPr>
            <sz val="10"/>
            <color indexed="81"/>
            <rFont val="Tahoma"/>
            <family val="2"/>
          </rPr>
          <t xml:space="preserve">Enter the UAF PI name. 
</t>
        </r>
      </text>
    </comment>
    <comment ref="B6" authorId="0" shapeId="0" xr:uid="{00000000-0006-0000-0200-000005000000}">
      <text>
        <r>
          <rPr>
            <sz val="10"/>
            <color indexed="81"/>
            <rFont val="Tahoma"/>
            <family val="2"/>
          </rPr>
          <t xml:space="preserve">Enter the UAF PI Department/College. </t>
        </r>
      </text>
    </comment>
    <comment ref="C11" authorId="1" shapeId="0" xr:uid="{00000000-0006-0000-0200-000006000000}">
      <text>
        <r>
          <rPr>
            <sz val="9"/>
            <color indexed="81"/>
            <rFont val="Tahoma"/>
            <family val="2"/>
          </rPr>
          <t>9 or 12 month appointment</t>
        </r>
      </text>
    </comment>
    <comment ref="A13" authorId="0" shapeId="0" xr:uid="{00000000-0006-0000-0200-000007000000}">
      <text>
        <r>
          <rPr>
            <sz val="10"/>
            <color indexed="81"/>
            <rFont val="Tahoma"/>
            <family val="2"/>
          </rPr>
          <t>NOTE: Provide names and roles of senior personnel to enable RSSP to  verify salaries (e.g., "John R. Smith, Co-PI" or "Mary W. Jones, Sr. Personnel").</t>
        </r>
      </text>
    </comment>
    <comment ref="C13" authorId="1" shapeId="0" xr:uid="{00000000-0006-0000-0200-000008000000}">
      <text>
        <r>
          <rPr>
            <sz val="9"/>
            <color indexed="81"/>
            <rFont val="Tahoma"/>
            <family val="2"/>
          </rPr>
          <t>9 or 12 month appointment</t>
        </r>
      </text>
    </comment>
    <comment ref="C15" authorId="1" shapeId="0" xr:uid="{00000000-0006-0000-0200-000009000000}">
      <text>
        <r>
          <rPr>
            <sz val="9"/>
            <color indexed="81"/>
            <rFont val="Tahoma"/>
            <family val="2"/>
          </rPr>
          <t>9 or 12 month appointment</t>
        </r>
      </text>
    </comment>
    <comment ref="C17" authorId="1" shapeId="0" xr:uid="{00000000-0006-0000-0200-00000A000000}">
      <text>
        <r>
          <rPr>
            <sz val="9"/>
            <color indexed="81"/>
            <rFont val="Tahoma"/>
            <family val="2"/>
          </rPr>
          <t>9 or 12 month appointment</t>
        </r>
      </text>
    </comment>
    <comment ref="C19" authorId="1" shapeId="0" xr:uid="{00000000-0006-0000-0200-00000B000000}">
      <text>
        <r>
          <rPr>
            <sz val="9"/>
            <color indexed="81"/>
            <rFont val="Tahoma"/>
            <family val="2"/>
          </rPr>
          <t>9 or 12 month appointment</t>
        </r>
      </text>
    </comment>
    <comment ref="C21" authorId="1" shapeId="0" xr:uid="{00000000-0006-0000-0200-00000C000000}">
      <text>
        <r>
          <rPr>
            <sz val="9"/>
            <color indexed="81"/>
            <rFont val="Tahoma"/>
            <family val="2"/>
          </rPr>
          <t>9 or 12 month appointment</t>
        </r>
      </text>
    </comment>
    <comment ref="E21" authorId="1" shapeId="0" xr:uid="{00000000-0006-0000-0200-00000D000000}">
      <text>
        <r>
          <rPr>
            <sz val="9"/>
            <color indexed="81"/>
            <rFont val="Tahoma"/>
            <family val="2"/>
          </rPr>
          <t>Non-classified (NonCL) or Classified (Class)</t>
        </r>
      </text>
    </comment>
    <comment ref="C22" authorId="1" shapeId="0" xr:uid="{00000000-0006-0000-0200-00000E000000}">
      <text>
        <r>
          <rPr>
            <sz val="9"/>
            <color indexed="81"/>
            <rFont val="Tahoma"/>
            <family val="2"/>
          </rPr>
          <t>9 or 12 month appointment</t>
        </r>
      </text>
    </comment>
    <comment ref="E22" authorId="1" shapeId="0" xr:uid="{00000000-0006-0000-0200-00000F000000}">
      <text>
        <r>
          <rPr>
            <sz val="9"/>
            <color indexed="81"/>
            <rFont val="Tahoma"/>
            <family val="2"/>
          </rPr>
          <t>Non-classified (NonCL) or Classified (Class)</t>
        </r>
      </text>
    </comment>
    <comment ref="C23" authorId="1" shapeId="0" xr:uid="{00000000-0006-0000-0200-000010000000}">
      <text>
        <r>
          <rPr>
            <sz val="9"/>
            <color indexed="81"/>
            <rFont val="Tahoma"/>
            <family val="2"/>
          </rPr>
          <t>9 or 12 month appointment</t>
        </r>
      </text>
    </comment>
    <comment ref="E23" authorId="1" shapeId="0" xr:uid="{00000000-0006-0000-0200-000011000000}">
      <text>
        <r>
          <rPr>
            <sz val="9"/>
            <color indexed="81"/>
            <rFont val="Tahoma"/>
            <family val="2"/>
          </rPr>
          <t>Non-classified (NonCL) or Classified (Class)</t>
        </r>
      </text>
    </comment>
    <comment ref="C24" authorId="1" shapeId="0" xr:uid="{00000000-0006-0000-0200-000012000000}">
      <text>
        <r>
          <rPr>
            <sz val="9"/>
            <color indexed="81"/>
            <rFont val="Tahoma"/>
            <family val="2"/>
          </rPr>
          <t>9 or 12 month appointment</t>
        </r>
      </text>
    </comment>
    <comment ref="E24" authorId="1" shapeId="0" xr:uid="{00000000-0006-0000-0200-000013000000}">
      <text>
        <r>
          <rPr>
            <sz val="9"/>
            <color indexed="81"/>
            <rFont val="Tahoma"/>
            <family val="2"/>
          </rPr>
          <t>Non-classified (NonCL) or Classified (Class)</t>
        </r>
      </text>
    </comment>
    <comment ref="D25" authorId="0" shapeId="0" xr:uid="{00000000-0006-0000-0200-000014000000}">
      <text>
        <r>
          <rPr>
            <sz val="10"/>
            <color indexed="81"/>
            <rFont val="Tahoma"/>
            <family val="2"/>
          </rPr>
          <t xml:space="preserve">Enter the number of doctoral GRAs. </t>
        </r>
        <r>
          <rPr>
            <b/>
            <sz val="10"/>
            <color indexed="81"/>
            <rFont val="Tahoma"/>
            <family val="2"/>
          </rPr>
          <t xml:space="preserve"> </t>
        </r>
      </text>
    </comment>
    <comment ref="E25" authorId="0" shapeId="0" xr:uid="{00000000-0006-0000-02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5" authorId="0" shapeId="0" xr:uid="{00000000-0006-0000-0200-000016000000}">
      <text>
        <r>
          <rPr>
            <sz val="10"/>
            <color indexed="81"/>
            <rFont val="Tahoma"/>
            <family val="2"/>
          </rPr>
          <t xml:space="preserve">Enter PhD GRA monthly salary (note: appointed students are paid a salary, not a stipend). </t>
        </r>
      </text>
    </comment>
    <comment ref="D26" authorId="0" shapeId="0" xr:uid="{00000000-0006-0000-0200-000017000000}">
      <text>
        <r>
          <rPr>
            <sz val="10"/>
            <color indexed="81"/>
            <rFont val="Tahoma"/>
            <family val="2"/>
          </rPr>
          <t>Enter the number of Masters GRAs.</t>
        </r>
      </text>
    </comment>
    <comment ref="E26" authorId="0" shapeId="0" xr:uid="{00000000-0006-0000-02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6" authorId="0" shapeId="0" xr:uid="{00000000-0006-0000-0200-000019000000}">
      <text>
        <r>
          <rPr>
            <sz val="10"/>
            <color indexed="81"/>
            <rFont val="Tahoma"/>
            <family val="2"/>
          </rPr>
          <t>Enter Master's GRA monthly salary (note: appointed students are paid a salary, not a stipend).</t>
        </r>
      </text>
    </comment>
    <comment ref="D27" authorId="0" shapeId="0" xr:uid="{00000000-0006-0000-0200-00001A000000}">
      <text>
        <r>
          <rPr>
            <sz val="10"/>
            <color indexed="81"/>
            <rFont val="Tahoma"/>
            <family val="2"/>
          </rPr>
          <t xml:space="preserve">Enter the # of hourly employees. </t>
        </r>
      </text>
    </comment>
    <comment ref="E27" authorId="0" shapeId="0" xr:uid="{00000000-0006-0000-0200-00001B000000}">
      <text>
        <r>
          <rPr>
            <sz val="10"/>
            <color indexed="81"/>
            <rFont val="Tahoma"/>
            <family val="2"/>
          </rPr>
          <t xml:space="preserve">Enter the combined total # hours (not the # hours per employee) for initial budget period. </t>
        </r>
      </text>
    </comment>
    <comment ref="G27" authorId="0" shapeId="0" xr:uid="{00000000-0006-0000-0200-00001C000000}">
      <text>
        <r>
          <rPr>
            <sz val="10"/>
            <color indexed="81"/>
            <rFont val="Tahoma"/>
            <family val="2"/>
          </rPr>
          <t xml:space="preserve">Enter the employee hourly wage rate. </t>
        </r>
      </text>
    </comment>
    <comment ref="D28" authorId="0" shapeId="0" xr:uid="{00000000-0006-0000-0200-00001D000000}">
      <text>
        <r>
          <rPr>
            <sz val="10"/>
            <color indexed="81"/>
            <rFont val="Tahoma"/>
            <family val="2"/>
          </rPr>
          <t xml:space="preserve">Enter the # of hourly students. </t>
        </r>
      </text>
    </comment>
    <comment ref="E28" authorId="0" shapeId="0" xr:uid="{00000000-0006-0000-0200-00001E000000}">
      <text>
        <r>
          <rPr>
            <sz val="10"/>
            <color indexed="81"/>
            <rFont val="Tahoma"/>
            <family val="2"/>
          </rPr>
          <t xml:space="preserve">Enter the combined total # hours (not the # hours per student) for initial budget period. </t>
        </r>
      </text>
    </comment>
    <comment ref="G28" authorId="0" shapeId="0" xr:uid="{00000000-0006-0000-0200-00001F000000}">
      <text>
        <r>
          <rPr>
            <sz val="10"/>
            <color indexed="81"/>
            <rFont val="Tahoma"/>
            <family val="2"/>
          </rPr>
          <t xml:space="preserve">Enter student hourly wage rate. </t>
        </r>
      </text>
    </comment>
    <comment ref="D55" authorId="2" shapeId="0" xr:uid="{87D1B539-2D30-4114-B3EB-D12107A1339A}">
      <text>
        <r>
          <rPr>
            <sz val="10"/>
            <color indexed="81"/>
            <rFont val="Tahoma"/>
            <family val="2"/>
          </rPr>
          <t>Insert allowed Sponsor rate</t>
        </r>
      </text>
    </comment>
    <comment ref="D56" authorId="2" shapeId="0" xr:uid="{882F0FC9-F8C2-44C8-BB37-298047EFBE4E}">
      <text>
        <r>
          <rPr>
            <sz val="10"/>
            <color indexed="81"/>
            <rFont val="Tahoma"/>
            <family val="2"/>
          </rPr>
          <t>Insert full UA rate for this project</t>
        </r>
      </text>
    </comment>
    <comment ref="D57" authorId="2" shapeId="0" xr:uid="{7CDD8ECD-5A21-4556-9195-8118286FF284}">
      <text>
        <r>
          <rPr>
            <sz val="10"/>
            <color indexed="81"/>
            <rFont val="Tahoma"/>
            <family val="2"/>
          </rPr>
          <t>Insert full UA rate for this project</t>
        </r>
      </text>
    </comment>
    <comment ref="D59" authorId="2" shapeId="0" xr:uid="{A429E536-8CE2-4844-9672-8203C19648DC}">
      <text>
        <r>
          <rPr>
            <sz val="10"/>
            <color indexed="81"/>
            <rFont val="Tahoma"/>
            <family val="2"/>
          </rPr>
          <t>Insert UA rate</t>
        </r>
      </text>
    </comment>
    <comment ref="A61" authorId="3" shapeId="0" xr:uid="{F9103281-3565-42A3-B9D0-EFC0844EB3F7}">
      <text>
        <r>
          <rPr>
            <sz val="9"/>
            <color indexed="81"/>
            <rFont val="Tahoma"/>
            <family val="2"/>
          </rPr>
          <t>Tuition is increased 5% per year.  In the event your project is funded and there are not enough funds to cover actual tuition costs, you will be required to rebudget funds from another category to cover the additional cost.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Amber O. Hutchinson</author>
  </authors>
  <commentList>
    <comment ref="A2" authorId="0" shapeId="0" xr:uid="{00000000-0006-0000-0300-000001000000}">
      <text>
        <r>
          <rPr>
            <sz val="10"/>
            <color indexed="81"/>
            <rFont val="Tahoma"/>
            <family val="2"/>
          </rPr>
          <t xml:space="preserve">At the bottom of this screen, click the tab appropriate for the number of proposed budget years. </t>
        </r>
      </text>
    </comment>
    <comment ref="B3" authorId="0" shapeId="0" xr:uid="{00000000-0006-0000-03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4" authorId="0" shapeId="0" xr:uid="{00000000-0006-0000-0300-000003000000}">
      <text>
        <r>
          <rPr>
            <sz val="10"/>
            <color indexed="81"/>
            <rFont val="Tahoma"/>
            <family val="2"/>
          </rPr>
          <t>Enter the proposed grant start date.</t>
        </r>
      </text>
    </comment>
    <comment ref="B5" authorId="0" shapeId="0" xr:uid="{00000000-0006-0000-0300-000004000000}">
      <text>
        <r>
          <rPr>
            <sz val="10"/>
            <color indexed="81"/>
            <rFont val="Tahoma"/>
            <family val="2"/>
          </rPr>
          <t xml:space="preserve">Enter the UAF PI name. 
</t>
        </r>
      </text>
    </comment>
    <comment ref="B6" authorId="0" shapeId="0" xr:uid="{00000000-0006-0000-0300-000005000000}">
      <text>
        <r>
          <rPr>
            <sz val="10"/>
            <color indexed="81"/>
            <rFont val="Tahoma"/>
            <family val="2"/>
          </rPr>
          <t xml:space="preserve">Enter the UAF PI Department/College. </t>
        </r>
      </text>
    </comment>
    <comment ref="C11" authorId="1" shapeId="0" xr:uid="{00000000-0006-0000-0300-000006000000}">
      <text>
        <r>
          <rPr>
            <sz val="9"/>
            <color indexed="81"/>
            <rFont val="Tahoma"/>
            <family val="2"/>
          </rPr>
          <t>9 or 12 month appointment</t>
        </r>
      </text>
    </comment>
    <comment ref="A13" authorId="0" shapeId="0" xr:uid="{00000000-0006-0000-0300-000007000000}">
      <text>
        <r>
          <rPr>
            <sz val="10"/>
            <color indexed="81"/>
            <rFont val="Tahoma"/>
            <family val="2"/>
          </rPr>
          <t>NOTE: Provide names and roles of senior personnel to enable RSSP to  verify salaries (e.g., "John R. Smith, Co-PI" or "Mary W. Jones, Sr. Personnel").</t>
        </r>
      </text>
    </comment>
    <comment ref="C13" authorId="1" shapeId="0" xr:uid="{00000000-0006-0000-0300-000008000000}">
      <text>
        <r>
          <rPr>
            <sz val="9"/>
            <color indexed="81"/>
            <rFont val="Tahoma"/>
            <family val="2"/>
          </rPr>
          <t>9 or 12 month appointment</t>
        </r>
      </text>
    </comment>
    <comment ref="C15" authorId="1" shapeId="0" xr:uid="{00000000-0006-0000-0300-000009000000}">
      <text>
        <r>
          <rPr>
            <sz val="9"/>
            <color indexed="81"/>
            <rFont val="Tahoma"/>
            <family val="2"/>
          </rPr>
          <t>9 or 12 month appointment</t>
        </r>
      </text>
    </comment>
    <comment ref="C17" authorId="1" shapeId="0" xr:uid="{00000000-0006-0000-0300-00000A000000}">
      <text>
        <r>
          <rPr>
            <sz val="9"/>
            <color indexed="81"/>
            <rFont val="Tahoma"/>
            <family val="2"/>
          </rPr>
          <t>9 or 12 month appointment</t>
        </r>
      </text>
    </comment>
    <comment ref="C19" authorId="1" shapeId="0" xr:uid="{00000000-0006-0000-0300-00000B000000}">
      <text>
        <r>
          <rPr>
            <sz val="9"/>
            <color indexed="81"/>
            <rFont val="Tahoma"/>
            <family val="2"/>
          </rPr>
          <t>9 or 12 month appointment</t>
        </r>
      </text>
    </comment>
    <comment ref="C21" authorId="1" shapeId="0" xr:uid="{00000000-0006-0000-0300-00000C000000}">
      <text>
        <r>
          <rPr>
            <sz val="9"/>
            <color indexed="81"/>
            <rFont val="Tahoma"/>
            <family val="2"/>
          </rPr>
          <t>9 or 12 month appointment</t>
        </r>
      </text>
    </comment>
    <comment ref="E21" authorId="1" shapeId="0" xr:uid="{00000000-0006-0000-0300-00000D000000}">
      <text>
        <r>
          <rPr>
            <sz val="9"/>
            <color indexed="81"/>
            <rFont val="Tahoma"/>
            <family val="2"/>
          </rPr>
          <t>Non-classified (NonCL) or Classified (Class)</t>
        </r>
      </text>
    </comment>
    <comment ref="C22" authorId="1" shapeId="0" xr:uid="{00000000-0006-0000-0300-00000E000000}">
      <text>
        <r>
          <rPr>
            <sz val="9"/>
            <color indexed="81"/>
            <rFont val="Tahoma"/>
            <family val="2"/>
          </rPr>
          <t>9 or 12 month appointment</t>
        </r>
      </text>
    </comment>
    <comment ref="E22" authorId="1" shapeId="0" xr:uid="{00000000-0006-0000-0300-00000F000000}">
      <text>
        <r>
          <rPr>
            <sz val="9"/>
            <color indexed="81"/>
            <rFont val="Tahoma"/>
            <family val="2"/>
          </rPr>
          <t>Non-classified (NonCL) or Classified (Class)</t>
        </r>
      </text>
    </comment>
    <comment ref="C23" authorId="1" shapeId="0" xr:uid="{00000000-0006-0000-0300-000010000000}">
      <text>
        <r>
          <rPr>
            <sz val="9"/>
            <color indexed="81"/>
            <rFont val="Tahoma"/>
            <family val="2"/>
          </rPr>
          <t>9 or 12 month appointment</t>
        </r>
      </text>
    </comment>
    <comment ref="E23" authorId="1" shapeId="0" xr:uid="{00000000-0006-0000-0300-000011000000}">
      <text>
        <r>
          <rPr>
            <sz val="9"/>
            <color indexed="81"/>
            <rFont val="Tahoma"/>
            <family val="2"/>
          </rPr>
          <t>Non-classified (NonCL) or Classified (Class)</t>
        </r>
      </text>
    </comment>
    <comment ref="C24" authorId="1" shapeId="0" xr:uid="{00000000-0006-0000-0300-000012000000}">
      <text>
        <r>
          <rPr>
            <sz val="9"/>
            <color indexed="81"/>
            <rFont val="Tahoma"/>
            <family val="2"/>
          </rPr>
          <t>9 or 12 month appointment</t>
        </r>
      </text>
    </comment>
    <comment ref="E24" authorId="1" shapeId="0" xr:uid="{00000000-0006-0000-0300-000013000000}">
      <text>
        <r>
          <rPr>
            <sz val="9"/>
            <color indexed="81"/>
            <rFont val="Tahoma"/>
            <family val="2"/>
          </rPr>
          <t>Non-classified (NonCL) or Classified (Class)</t>
        </r>
      </text>
    </comment>
    <comment ref="D25" authorId="0" shapeId="0" xr:uid="{00000000-0006-0000-0300-000014000000}">
      <text>
        <r>
          <rPr>
            <sz val="10"/>
            <color indexed="81"/>
            <rFont val="Tahoma"/>
            <family val="2"/>
          </rPr>
          <t xml:space="preserve">Enter the number of doctoral GRAs. </t>
        </r>
        <r>
          <rPr>
            <b/>
            <sz val="10"/>
            <color indexed="81"/>
            <rFont val="Tahoma"/>
            <family val="2"/>
          </rPr>
          <t xml:space="preserve"> </t>
        </r>
      </text>
    </comment>
    <comment ref="E25" authorId="0" shapeId="0" xr:uid="{00000000-0006-0000-03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5" authorId="0" shapeId="0" xr:uid="{00000000-0006-0000-0300-000016000000}">
      <text>
        <r>
          <rPr>
            <sz val="10"/>
            <color indexed="81"/>
            <rFont val="Tahoma"/>
            <family val="2"/>
          </rPr>
          <t xml:space="preserve">Enter PhD GRA monthly salary (note: appointed students are paid a salary, not a stipend). </t>
        </r>
      </text>
    </comment>
    <comment ref="D26" authorId="0" shapeId="0" xr:uid="{00000000-0006-0000-0300-000017000000}">
      <text>
        <r>
          <rPr>
            <sz val="10"/>
            <color indexed="81"/>
            <rFont val="Tahoma"/>
            <family val="2"/>
          </rPr>
          <t>Enter the number of Masters GRAs.</t>
        </r>
      </text>
    </comment>
    <comment ref="E26" authorId="0" shapeId="0" xr:uid="{00000000-0006-0000-03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6" authorId="0" shapeId="0" xr:uid="{00000000-0006-0000-0300-000019000000}">
      <text>
        <r>
          <rPr>
            <sz val="10"/>
            <color indexed="81"/>
            <rFont val="Tahoma"/>
            <family val="2"/>
          </rPr>
          <t>Enter Master's GRA monthly salary (note: appointed students are paid a salary, not a stipend).</t>
        </r>
      </text>
    </comment>
    <comment ref="D27" authorId="0" shapeId="0" xr:uid="{00000000-0006-0000-0300-00001A000000}">
      <text>
        <r>
          <rPr>
            <sz val="10"/>
            <color indexed="81"/>
            <rFont val="Tahoma"/>
            <family val="2"/>
          </rPr>
          <t xml:space="preserve">Enter the # of hourly employees. </t>
        </r>
      </text>
    </comment>
    <comment ref="E27" authorId="0" shapeId="0" xr:uid="{00000000-0006-0000-0300-00001B000000}">
      <text>
        <r>
          <rPr>
            <sz val="10"/>
            <color indexed="81"/>
            <rFont val="Tahoma"/>
            <family val="2"/>
          </rPr>
          <t xml:space="preserve">Enter the combined total # hours (not the # hours per employee) for initial budget period. </t>
        </r>
      </text>
    </comment>
    <comment ref="G27" authorId="0" shapeId="0" xr:uid="{00000000-0006-0000-0300-00001C000000}">
      <text>
        <r>
          <rPr>
            <sz val="10"/>
            <color indexed="81"/>
            <rFont val="Tahoma"/>
            <family val="2"/>
          </rPr>
          <t xml:space="preserve">Enter the employee hourly wage rate. </t>
        </r>
      </text>
    </comment>
    <comment ref="D28" authorId="0" shapeId="0" xr:uid="{00000000-0006-0000-0300-00001D000000}">
      <text>
        <r>
          <rPr>
            <sz val="10"/>
            <color indexed="81"/>
            <rFont val="Tahoma"/>
            <family val="2"/>
          </rPr>
          <t xml:space="preserve">Enter the # of hourly students. </t>
        </r>
      </text>
    </comment>
    <comment ref="E28" authorId="0" shapeId="0" xr:uid="{00000000-0006-0000-0300-00001E000000}">
      <text>
        <r>
          <rPr>
            <sz val="10"/>
            <color indexed="81"/>
            <rFont val="Tahoma"/>
            <family val="2"/>
          </rPr>
          <t xml:space="preserve">Enter the combined total # hours (not the # hours per student) for initial budget period. </t>
        </r>
      </text>
    </comment>
    <comment ref="G28" authorId="0" shapeId="0" xr:uid="{00000000-0006-0000-0300-00001F000000}">
      <text>
        <r>
          <rPr>
            <sz val="10"/>
            <color indexed="81"/>
            <rFont val="Tahoma"/>
            <family val="2"/>
          </rPr>
          <t xml:space="preserve">Enter student hourly wage rate. </t>
        </r>
      </text>
    </comment>
    <comment ref="D55" authorId="2" shapeId="0" xr:uid="{28BB6735-0557-4963-A44D-03D6A4D355AF}">
      <text>
        <r>
          <rPr>
            <sz val="10"/>
            <color indexed="81"/>
            <rFont val="Tahoma"/>
            <family val="2"/>
          </rPr>
          <t>Insert allowed Sponsor rate</t>
        </r>
      </text>
    </comment>
    <comment ref="D56" authorId="2" shapeId="0" xr:uid="{1D50E905-7ED3-4A7F-89B4-3F8285FBBBF3}">
      <text>
        <r>
          <rPr>
            <sz val="10"/>
            <color indexed="81"/>
            <rFont val="Tahoma"/>
            <family val="2"/>
          </rPr>
          <t>Insert full UA rate for this project</t>
        </r>
      </text>
    </comment>
    <comment ref="D57" authorId="2" shapeId="0" xr:uid="{6A77A8ED-A749-497F-BCB3-2CF0C5DE7D78}">
      <text>
        <r>
          <rPr>
            <sz val="10"/>
            <color indexed="81"/>
            <rFont val="Tahoma"/>
            <family val="2"/>
          </rPr>
          <t>Insert full UA rate for this project</t>
        </r>
      </text>
    </comment>
    <comment ref="D59" authorId="2" shapeId="0" xr:uid="{241487A7-5E0D-460A-95EF-48373D9B2C76}">
      <text>
        <r>
          <rPr>
            <sz val="10"/>
            <color indexed="81"/>
            <rFont val="Tahoma"/>
            <family val="2"/>
          </rPr>
          <t>Insert UA rate</t>
        </r>
      </text>
    </comment>
    <comment ref="A61" authorId="3" shapeId="0" xr:uid="{11DFA740-B503-473E-A0F2-10BC1E14C2A9}">
      <text>
        <r>
          <rPr>
            <sz val="9"/>
            <color indexed="81"/>
            <rFont val="Tahoma"/>
            <family val="2"/>
          </rPr>
          <t>Tuition is increased 5% per year.  In the event your project is funded and there are not enough funds to cover actual tuition costs, you will be required to rebudget funds from another category to cover the additional cost.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Amber O. Hutchinson</author>
  </authors>
  <commentList>
    <comment ref="A2" authorId="0" shapeId="0" xr:uid="{BB1C81AA-0385-4607-9D8B-8EC1D10A824D}">
      <text>
        <r>
          <rPr>
            <sz val="10"/>
            <color indexed="81"/>
            <rFont val="Tahoma"/>
            <family val="2"/>
          </rPr>
          <t xml:space="preserve">At the bottom of this screen, click the tab appropriate for the number of proposed budget years. </t>
        </r>
      </text>
    </comment>
    <comment ref="B3" authorId="0" shapeId="0" xr:uid="{D3F5D383-7C01-4785-9156-4D134EC977C9}">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4" authorId="0" shapeId="0" xr:uid="{1B943EC8-5335-40EB-9589-509ACFBB80E3}">
      <text>
        <r>
          <rPr>
            <sz val="10"/>
            <color indexed="81"/>
            <rFont val="Tahoma"/>
            <family val="2"/>
          </rPr>
          <t>Enter the proposed grant start date.</t>
        </r>
      </text>
    </comment>
    <comment ref="B5" authorId="0" shapeId="0" xr:uid="{4AEE3002-9783-4A59-992E-CD784AAF0459}">
      <text>
        <r>
          <rPr>
            <sz val="10"/>
            <color indexed="81"/>
            <rFont val="Tahoma"/>
            <family val="2"/>
          </rPr>
          <t xml:space="preserve">Enter the UAF PI name. 
</t>
        </r>
      </text>
    </comment>
    <comment ref="B6" authorId="0" shapeId="0" xr:uid="{047AC49C-816B-4510-A2B2-6145A40166CB}">
      <text>
        <r>
          <rPr>
            <sz val="10"/>
            <color indexed="81"/>
            <rFont val="Tahoma"/>
            <family val="2"/>
          </rPr>
          <t xml:space="preserve">Enter the UAF PI Department/College. </t>
        </r>
      </text>
    </comment>
    <comment ref="C11" authorId="1" shapeId="0" xr:uid="{043354AE-7582-4BA6-B0A8-F668A1899FA6}">
      <text>
        <r>
          <rPr>
            <sz val="9"/>
            <color indexed="81"/>
            <rFont val="Tahoma"/>
            <family val="2"/>
          </rPr>
          <t>9 or 12 month appointment</t>
        </r>
      </text>
    </comment>
    <comment ref="A13" authorId="0" shapeId="0" xr:uid="{A47C9362-7A40-48DF-923F-1A1D75E0006E}">
      <text>
        <r>
          <rPr>
            <sz val="10"/>
            <color indexed="81"/>
            <rFont val="Tahoma"/>
            <family val="2"/>
          </rPr>
          <t>NOTE: Provide names and roles of senior personnel to enable RSSP to  verify salaries (e.g., "John R. Smith, Co-PI" or "Mary W. Jones, Sr. Personnel").</t>
        </r>
      </text>
    </comment>
    <comment ref="C13" authorId="1" shapeId="0" xr:uid="{6CD38AB6-66DD-4FAC-89D3-91DAADEB3412}">
      <text>
        <r>
          <rPr>
            <sz val="9"/>
            <color indexed="81"/>
            <rFont val="Tahoma"/>
            <family val="2"/>
          </rPr>
          <t>9 or 12 month appointment</t>
        </r>
      </text>
    </comment>
    <comment ref="C15" authorId="1" shapeId="0" xr:uid="{B466B4C7-0FBE-4FF3-AF6B-D7DA3C032A2C}">
      <text>
        <r>
          <rPr>
            <sz val="9"/>
            <color indexed="81"/>
            <rFont val="Tahoma"/>
            <family val="2"/>
          </rPr>
          <t>9 or 12 month appointment</t>
        </r>
      </text>
    </comment>
    <comment ref="C17" authorId="1" shapeId="0" xr:uid="{B86C18B3-5A0F-406F-B15A-AED8BD6B083E}">
      <text>
        <r>
          <rPr>
            <sz val="9"/>
            <color indexed="81"/>
            <rFont val="Tahoma"/>
            <family val="2"/>
          </rPr>
          <t>9 or 12 month appointment</t>
        </r>
      </text>
    </comment>
    <comment ref="C19" authorId="1" shapeId="0" xr:uid="{5114DA3B-7672-4861-8AFD-AB211627CF69}">
      <text>
        <r>
          <rPr>
            <sz val="9"/>
            <color indexed="81"/>
            <rFont val="Tahoma"/>
            <family val="2"/>
          </rPr>
          <t>9 or 12 month appointment</t>
        </r>
      </text>
    </comment>
    <comment ref="C21" authorId="1" shapeId="0" xr:uid="{2A8AA590-133A-4DF6-82EF-7080F8D95E9F}">
      <text>
        <r>
          <rPr>
            <sz val="9"/>
            <color indexed="81"/>
            <rFont val="Tahoma"/>
            <family val="2"/>
          </rPr>
          <t>9 or 12 month appointment</t>
        </r>
      </text>
    </comment>
    <comment ref="E21" authorId="1" shapeId="0" xr:uid="{20509CA8-48CC-4919-8124-7E7F43AE8572}">
      <text>
        <r>
          <rPr>
            <sz val="9"/>
            <color indexed="81"/>
            <rFont val="Tahoma"/>
            <family val="2"/>
          </rPr>
          <t>Non-classified (NonCL) or Classified (Class)</t>
        </r>
      </text>
    </comment>
    <comment ref="C22" authorId="1" shapeId="0" xr:uid="{B05C4A8F-66A5-4150-BE6C-5939E2F34090}">
      <text>
        <r>
          <rPr>
            <sz val="9"/>
            <color indexed="81"/>
            <rFont val="Tahoma"/>
            <family val="2"/>
          </rPr>
          <t>9 or 12 month appointment</t>
        </r>
      </text>
    </comment>
    <comment ref="E22" authorId="1" shapeId="0" xr:uid="{5C4BBA2B-2DA4-4B05-A1D2-0804BB1892E9}">
      <text>
        <r>
          <rPr>
            <sz val="9"/>
            <color indexed="81"/>
            <rFont val="Tahoma"/>
            <family val="2"/>
          </rPr>
          <t>Non-classified (NonCL) or Classified (Class)</t>
        </r>
      </text>
    </comment>
    <comment ref="C23" authorId="1" shapeId="0" xr:uid="{3B79AA66-21CA-4FB5-B030-DD20C6389F19}">
      <text>
        <r>
          <rPr>
            <sz val="9"/>
            <color indexed="81"/>
            <rFont val="Tahoma"/>
            <family val="2"/>
          </rPr>
          <t>9 or 12 month appointment</t>
        </r>
      </text>
    </comment>
    <comment ref="E23" authorId="1" shapeId="0" xr:uid="{BA7464CC-5FFA-42A1-A395-C7F7EBA9DECB}">
      <text>
        <r>
          <rPr>
            <sz val="9"/>
            <color indexed="81"/>
            <rFont val="Tahoma"/>
            <family val="2"/>
          </rPr>
          <t>Non-classified (NonCL) or Classified (Class)</t>
        </r>
      </text>
    </comment>
    <comment ref="C24" authorId="1" shapeId="0" xr:uid="{26E0F4C1-E897-4C50-B306-73B3ADE2C288}">
      <text>
        <r>
          <rPr>
            <sz val="9"/>
            <color indexed="81"/>
            <rFont val="Tahoma"/>
            <family val="2"/>
          </rPr>
          <t>9 or 12 month appointment</t>
        </r>
      </text>
    </comment>
    <comment ref="E24" authorId="1" shapeId="0" xr:uid="{6FCED5F0-C7A3-45E0-BF3D-191A7FD0D40E}">
      <text>
        <r>
          <rPr>
            <sz val="9"/>
            <color indexed="81"/>
            <rFont val="Tahoma"/>
            <family val="2"/>
          </rPr>
          <t>Non-classified (NonCL) or Classified (Class)</t>
        </r>
      </text>
    </comment>
    <comment ref="D25" authorId="0" shapeId="0" xr:uid="{3A8A1B5C-DAA2-4D73-9CEB-2B2610C8DBC7}">
      <text>
        <r>
          <rPr>
            <sz val="10"/>
            <color indexed="81"/>
            <rFont val="Tahoma"/>
            <family val="2"/>
          </rPr>
          <t xml:space="preserve">Enter the number of doctoral GRAs. </t>
        </r>
        <r>
          <rPr>
            <b/>
            <sz val="10"/>
            <color indexed="81"/>
            <rFont val="Tahoma"/>
            <family val="2"/>
          </rPr>
          <t xml:space="preserve"> </t>
        </r>
      </text>
    </comment>
    <comment ref="E25" authorId="0" shapeId="0" xr:uid="{9FD43355-06FC-4966-99AE-BCD5346C6D4B}">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5" authorId="0" shapeId="0" xr:uid="{9BB27ABE-11D5-47C8-AAB5-F07E89663778}">
      <text>
        <r>
          <rPr>
            <sz val="10"/>
            <color indexed="81"/>
            <rFont val="Tahoma"/>
            <family val="2"/>
          </rPr>
          <t xml:space="preserve">Enter PhD GRA monthly salary (note: appointed students are paid a salary, not a stipend). </t>
        </r>
      </text>
    </comment>
    <comment ref="D26" authorId="0" shapeId="0" xr:uid="{6E8381C8-5A29-4B10-8F56-679C9A98BDBD}">
      <text>
        <r>
          <rPr>
            <sz val="10"/>
            <color indexed="81"/>
            <rFont val="Tahoma"/>
            <family val="2"/>
          </rPr>
          <t>Enter the number of Masters GRAs.</t>
        </r>
      </text>
    </comment>
    <comment ref="E26" authorId="0" shapeId="0" xr:uid="{64BD2B33-8109-423D-84E8-59EF9F356602}">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6" authorId="0" shapeId="0" xr:uid="{2DC29372-CFC6-4D8E-B5EA-23C3C552C440}">
      <text>
        <r>
          <rPr>
            <sz val="10"/>
            <color indexed="81"/>
            <rFont val="Tahoma"/>
            <family val="2"/>
          </rPr>
          <t>Enter Master's GRA monthly salary (note: appointed students are paid a salary, not a stipend).</t>
        </r>
      </text>
    </comment>
    <comment ref="D27" authorId="0" shapeId="0" xr:uid="{966CF104-3886-45DA-8EC2-6D8ED19BF1C1}">
      <text>
        <r>
          <rPr>
            <sz val="10"/>
            <color indexed="81"/>
            <rFont val="Tahoma"/>
            <family val="2"/>
          </rPr>
          <t xml:space="preserve">Enter the # of hourly employees. </t>
        </r>
      </text>
    </comment>
    <comment ref="E27" authorId="0" shapeId="0" xr:uid="{242C7A46-24F1-4FD0-B158-72173B9BD3F3}">
      <text>
        <r>
          <rPr>
            <sz val="10"/>
            <color indexed="81"/>
            <rFont val="Tahoma"/>
            <family val="2"/>
          </rPr>
          <t xml:space="preserve">Enter the combined total # hours (not the # hours per employee) for initial budget period. </t>
        </r>
      </text>
    </comment>
    <comment ref="G27" authorId="0" shapeId="0" xr:uid="{61201048-5E57-4D6A-9200-BEADAE9BDB0F}">
      <text>
        <r>
          <rPr>
            <sz val="10"/>
            <color indexed="81"/>
            <rFont val="Tahoma"/>
            <family val="2"/>
          </rPr>
          <t xml:space="preserve">Enter the employee hourly wage rate. </t>
        </r>
      </text>
    </comment>
    <comment ref="D28" authorId="0" shapeId="0" xr:uid="{E164F07C-9A39-4301-9699-44BE66DF98A4}">
      <text>
        <r>
          <rPr>
            <sz val="10"/>
            <color indexed="81"/>
            <rFont val="Tahoma"/>
            <family val="2"/>
          </rPr>
          <t xml:space="preserve">Enter the # of hourly students. </t>
        </r>
      </text>
    </comment>
    <comment ref="E28" authorId="0" shapeId="0" xr:uid="{25768D7D-1275-45C8-BF0E-69D5AE81BD5E}">
      <text>
        <r>
          <rPr>
            <sz val="10"/>
            <color indexed="81"/>
            <rFont val="Tahoma"/>
            <family val="2"/>
          </rPr>
          <t xml:space="preserve">Enter the combined total # hours (not the # hours per student) for initial budget period. </t>
        </r>
      </text>
    </comment>
    <comment ref="G28" authorId="0" shapeId="0" xr:uid="{400D0994-CD97-4848-AEAC-AD5E19622FF9}">
      <text>
        <r>
          <rPr>
            <sz val="10"/>
            <color indexed="81"/>
            <rFont val="Tahoma"/>
            <family val="2"/>
          </rPr>
          <t xml:space="preserve">Enter student hourly wage rate. </t>
        </r>
      </text>
    </comment>
    <comment ref="D55" authorId="2" shapeId="0" xr:uid="{76150452-9E5C-43D1-9C59-8B4CCEE4CAF9}">
      <text>
        <r>
          <rPr>
            <sz val="10"/>
            <color indexed="81"/>
            <rFont val="Tahoma"/>
            <family val="2"/>
          </rPr>
          <t>Insert allowed Sponsor rate</t>
        </r>
      </text>
    </comment>
    <comment ref="D56" authorId="2" shapeId="0" xr:uid="{AF476417-E269-412B-9434-338A314657C4}">
      <text>
        <r>
          <rPr>
            <sz val="10"/>
            <color indexed="81"/>
            <rFont val="Tahoma"/>
            <family val="2"/>
          </rPr>
          <t>Insert full UA rate for this project</t>
        </r>
      </text>
    </comment>
    <comment ref="D57" authorId="2" shapeId="0" xr:uid="{51BCBE6E-A15A-4EBE-9BB6-0D88BC4FB318}">
      <text>
        <r>
          <rPr>
            <sz val="10"/>
            <color indexed="81"/>
            <rFont val="Tahoma"/>
            <family val="2"/>
          </rPr>
          <t>Insert full UA rate for this project</t>
        </r>
      </text>
    </comment>
    <comment ref="D59" authorId="2" shapeId="0" xr:uid="{2FF79EEE-E2BA-4183-91E1-81BA755309B0}">
      <text>
        <r>
          <rPr>
            <sz val="10"/>
            <color indexed="81"/>
            <rFont val="Tahoma"/>
            <family val="2"/>
          </rPr>
          <t>Insert UA rate</t>
        </r>
      </text>
    </comment>
    <comment ref="A61" authorId="3" shapeId="0" xr:uid="{C1EECF43-20F6-4FAD-840C-4EA0D5B773F6}">
      <text>
        <r>
          <rPr>
            <sz val="9"/>
            <color indexed="81"/>
            <rFont val="Tahoma"/>
            <family val="2"/>
          </rPr>
          <t>Tuition is increased 5% per year.  In the event your project is funded and there are not enough funds to cover actual tuition costs, you will be required to rebudget funds from another category to cover the additional cost.</t>
        </r>
      </text>
    </comment>
  </commentList>
</comments>
</file>

<file path=xl/sharedStrings.xml><?xml version="1.0" encoding="utf-8"?>
<sst xmlns="http://schemas.openxmlformats.org/spreadsheetml/2006/main" count="976" uniqueCount="237">
  <si>
    <r>
      <t>BUDGET - University of Arkansas</t>
    </r>
    <r>
      <rPr>
        <sz val="10"/>
        <rFont val="Arial"/>
        <family val="2"/>
      </rPr>
      <t xml:space="preserve">  </t>
    </r>
  </si>
  <si>
    <t>Date:</t>
  </si>
  <si>
    <t xml:space="preserve">  (2) Follow instructions in cells with a red corner triangle. </t>
  </si>
  <si>
    <t>Proposed Start &amp; End Dates:</t>
  </si>
  <si>
    <t>to</t>
  </si>
  <si>
    <t>On-campus research</t>
  </si>
  <si>
    <t xml:space="preserve">  (3) Pull down appointment length in months for PIs and Co-PIs.</t>
  </si>
  <si>
    <t xml:space="preserve">UA Lead Investigator:  </t>
  </si>
  <si>
    <t xml:space="preserve">  (4) Pull down appointment type (Non-classified or Classified) for research associates and other staff.</t>
  </si>
  <si>
    <t xml:space="preserve">UA Lead Dept/College:  </t>
  </si>
  <si>
    <t xml:space="preserve">Type </t>
  </si>
  <si>
    <t>Person-Months</t>
  </si>
  <si>
    <t>Cost</t>
  </si>
  <si>
    <t>Year 1</t>
  </si>
  <si>
    <t>Cumulative</t>
  </si>
  <si>
    <t>SALARIES &amp; WAGES</t>
  </si>
  <si>
    <t>Base Salary</t>
  </si>
  <si>
    <t>Appointment</t>
  </si>
  <si>
    <t>CAL/AY</t>
  </si>
  <si>
    <t>SMR</t>
  </si>
  <si>
    <t>Share</t>
  </si>
  <si>
    <t>Sponsor</t>
  </si>
  <si>
    <t>UA</t>
  </si>
  <si>
    <t>mo.</t>
  </si>
  <si>
    <t>NonCL</t>
  </si>
  <si>
    <t>Start date on or after:</t>
  </si>
  <si>
    <t xml:space="preserve">  PI, summer salary</t>
  </si>
  <si>
    <t>Co-PI #1</t>
  </si>
  <si>
    <t>On-campus instruction</t>
  </si>
  <si>
    <t xml:space="preserve">  Co-PI #1, summer</t>
  </si>
  <si>
    <t>On-campus other</t>
  </si>
  <si>
    <t>Co-PI #2</t>
  </si>
  <si>
    <t>Off-campus all</t>
  </si>
  <si>
    <t xml:space="preserve">  Co-PI #2, summer</t>
  </si>
  <si>
    <t>Co-PI #3</t>
  </si>
  <si>
    <t xml:space="preserve">  Co-PI #3, summer</t>
  </si>
  <si>
    <t>Co-PI #4</t>
  </si>
  <si>
    <t xml:space="preserve">  Co-PI #4, summer</t>
  </si>
  <si>
    <t xml:space="preserve">  [Fill in position as needed]</t>
  </si>
  <si>
    <t xml:space="preserve">  Postdoctoral Associate</t>
  </si>
  <si>
    <t xml:space="preserve">  Research Associate (staff)</t>
  </si>
  <si>
    <t xml:space="preserve">  Research Assistant or Tech</t>
  </si>
  <si>
    <t xml:space="preserve">  Graduate Assistant (Ph.D.)</t>
  </si>
  <si>
    <t>mo. @</t>
  </si>
  <si>
    <t xml:space="preserve">  Graduate Assistant (Masters)</t>
  </si>
  <si>
    <t xml:space="preserve">  Hourly, non-student(s)</t>
  </si>
  <si>
    <t>hrs @</t>
  </si>
  <si>
    <t>Summer salary</t>
  </si>
  <si>
    <t xml:space="preserve">  Hourly, enrolled student</t>
  </si>
  <si>
    <t>GA salary</t>
  </si>
  <si>
    <t>Total S&amp;W</t>
  </si>
  <si>
    <t>Hourly wages</t>
  </si>
  <si>
    <t>FRINGE BENEFITS</t>
  </si>
  <si>
    <t>Institutional Rate:</t>
  </si>
  <si>
    <t>Enrolled student wages</t>
  </si>
  <si>
    <t>Fringe Benefits are flat until amended each year.</t>
  </si>
  <si>
    <t>Total FB</t>
  </si>
  <si>
    <t>Total Salaries + Benefits</t>
  </si>
  <si>
    <t>TRAVEL - Domestic</t>
  </si>
  <si>
    <t>TRAVEL - Foreign</t>
  </si>
  <si>
    <r>
      <t xml:space="preserve">MATERIALS &amp; SUPPLIES </t>
    </r>
    <r>
      <rPr>
        <sz val="9"/>
        <color indexed="12"/>
        <rFont val="Arial"/>
        <family val="2"/>
      </rPr>
      <t>(not</t>
    </r>
    <r>
      <rPr>
        <i/>
        <sz val="9"/>
        <color indexed="12"/>
        <rFont val="Arial"/>
        <family val="2"/>
      </rPr>
      <t xml:space="preserve"> fees or services, which are "Other"</t>
    </r>
    <r>
      <rPr>
        <sz val="9"/>
        <color indexed="12"/>
        <rFont val="Arial"/>
        <family val="2"/>
      </rPr>
      <t>)</t>
    </r>
  </si>
  <si>
    <t>JOURNAL PUBLICATION FEES</t>
  </si>
  <si>
    <r>
      <t xml:space="preserve">OTHER DIRECT COSTS </t>
    </r>
    <r>
      <rPr>
        <i/>
        <sz val="9"/>
        <color indexed="12"/>
        <rFont val="Arial"/>
        <family val="2"/>
      </rPr>
      <t>(Itemize by type; insert extra rows if needed.)</t>
    </r>
  </si>
  <si>
    <t>Subtotal Other Direct Costs</t>
  </si>
  <si>
    <t>Modified Total Direct Costs (above subtotal costs subject to F&amp;A Cost)</t>
  </si>
  <si>
    <t>F &amp; A COST  (MTDC x RATE):</t>
  </si>
  <si>
    <t>F &amp; A COST  (UNRECOVERED):</t>
  </si>
  <si>
    <t>F &amp; A COST (COST-SHARE):</t>
  </si>
  <si>
    <t>Modified Total Direct Costs (first $25K of each subaward)</t>
  </si>
  <si>
    <t>F &amp; A COST  (MTDC x RATE)SUB(S):</t>
  </si>
  <si>
    <t>(Direct Costs not subject to F&amp;A Cost, with the exception that the first $25K of each subaward is subject to F&amp;A):</t>
  </si>
  <si>
    <t xml:space="preserve">   GRA TUITION </t>
  </si>
  <si>
    <t># Credit Hours:</t>
  </si>
  <si>
    <t>Rate:</t>
  </si>
  <si>
    <t>BASE</t>
  </si>
  <si>
    <t>5% Inflation</t>
  </si>
  <si>
    <t xml:space="preserve">   MISCELLANEOUS STUDENT FEES (Fellowships Only)</t>
  </si>
  <si>
    <t>NURSING</t>
  </si>
  <si>
    <t xml:space="preserve">   GA STIPENDS (Fellowships Only)</t>
  </si>
  <si>
    <t xml:space="preserve">   EQUIPMENT @ &gt; $5000 each</t>
  </si>
  <si>
    <t xml:space="preserve">   CONSTRUCTION (ALTERATIONS &amp; RENOVATIONS)</t>
  </si>
  <si>
    <t>LAW</t>
  </si>
  <si>
    <t xml:space="preserve">   PARTICIPANT (TRAINEE/FELLOWSHIP) STIPEND</t>
  </si>
  <si>
    <t xml:space="preserve">   PARTICIPANT (TRAINEE/FELLOWSHIP) TRAVEL</t>
  </si>
  <si>
    <t xml:space="preserve">   PARTICIPANT (TRAINEE/FELLOWSHIP) SUBSISTENCE</t>
  </si>
  <si>
    <t xml:space="preserve">   PARTICIPANT (TRAINEE/FELLOWSHIP) OTHER</t>
  </si>
  <si>
    <t xml:space="preserve">   RENT</t>
  </si>
  <si>
    <t>https://catalog.uark.edu/graduatecatalog/feeandgeneralinformation/</t>
  </si>
  <si>
    <t>TOTAL DIRECT COST</t>
  </si>
  <si>
    <t>TOTAL PROJECT COST</t>
  </si>
  <si>
    <t>NOTE:  Tuition is increased 5% per year.  In the event your project is funded and there are not enough funds to cover actual tuition costs, you will be required to rebudget funds from another category to cover the additional cost.</t>
  </si>
  <si>
    <t>Portion of subaward subject to F&amp;A</t>
  </si>
  <si>
    <t>YEAR 1</t>
  </si>
  <si>
    <t>Subaward</t>
  </si>
  <si>
    <t>F&amp;A</t>
  </si>
  <si>
    <t>Total</t>
  </si>
  <si>
    <t>Institution</t>
  </si>
  <si>
    <t>Year 2</t>
  </si>
  <si>
    <t>F &amp; A COST (UNRECOVERED):</t>
  </si>
  <si>
    <t xml:space="preserve">   PARTICIPANT (TRAINEE) STIPEND</t>
  </si>
  <si>
    <t xml:space="preserve">   PARTICIPANT (TRAINEE) TRAVEL</t>
  </si>
  <si>
    <t xml:space="preserve">   PARTICIPANT (TRAINEE) SUBSISTENCE</t>
  </si>
  <si>
    <t xml:space="preserve">   PARTICIPANT (TRAINEE) OTHER</t>
  </si>
  <si>
    <t>YEAR 2</t>
  </si>
  <si>
    <t>Year 3</t>
  </si>
  <si>
    <t>YEAR 3</t>
  </si>
  <si>
    <t>Year 4</t>
  </si>
  <si>
    <t>YEAR 4</t>
  </si>
  <si>
    <t>Year 5</t>
  </si>
  <si>
    <t>YEAR 5</t>
  </si>
  <si>
    <t>UAF DHHS Indirect Cost Rates</t>
  </si>
  <si>
    <t>DHHS Fringe Benefit Rates</t>
  </si>
  <si>
    <t>AGRI / ARCH / ARSC / EDUC</t>
  </si>
  <si>
    <t>ENGR</t>
  </si>
  <si>
    <t>Occupational Therapy</t>
  </si>
  <si>
    <t>Public Health</t>
  </si>
  <si>
    <t>WCOB</t>
  </si>
  <si>
    <t>Distance Education Programs:</t>
  </si>
  <si>
    <t>M.S. Engineering (M.S.E.)</t>
  </si>
  <si>
    <t>M.S. Electrical Engineering (M.S.E.E.)</t>
  </si>
  <si>
    <t>M.S. Operations Management (M.S.O.M.)</t>
  </si>
  <si>
    <t>M.S. Food Safety</t>
  </si>
  <si>
    <t>Applicable differentials included in base rates.</t>
  </si>
  <si>
    <t xml:space="preserve">   GRA TUITION (Ph.D.)</t>
  </si>
  <si>
    <t>Cost Share:</t>
  </si>
  <si>
    <t>Proposed to (Sponsor / Prime Sponsor):</t>
  </si>
  <si>
    <r>
      <t xml:space="preserve"> </t>
    </r>
    <r>
      <rPr>
        <i/>
        <sz val="8"/>
        <color indexed="10"/>
        <rFont val="Arial"/>
        <family val="2"/>
      </rPr>
      <t xml:space="preserve"> Notes from OSP:</t>
    </r>
    <r>
      <rPr>
        <i/>
        <sz val="8"/>
        <color indexed="12"/>
        <rFont val="Arial"/>
        <family val="2"/>
      </rPr>
      <t xml:space="preserve">  (1) Do not type in gray-shaded cells. </t>
    </r>
  </si>
  <si>
    <t xml:space="preserve">   SUBAWARD #1</t>
  </si>
  <si>
    <t xml:space="preserve">   SUBAWARD #2</t>
  </si>
  <si>
    <t xml:space="preserve">   SUBAWARD #3</t>
  </si>
  <si>
    <t xml:space="preserve">   SUBAWARD #4</t>
  </si>
  <si>
    <t xml:space="preserve">   SUBAWARD #5</t>
  </si>
  <si>
    <t xml:space="preserve">   SUBAWARD #6</t>
  </si>
  <si>
    <t xml:space="preserve">   SUBAWARD #7</t>
  </si>
  <si>
    <t xml:space="preserve">   SUBAWARD #8</t>
  </si>
  <si>
    <t xml:space="preserve">   SUBAWARD #9</t>
  </si>
  <si>
    <t xml:space="preserve">   SUBAWARD #10</t>
  </si>
  <si>
    <t xml:space="preserve">Unrecovered F&amp;A: </t>
  </si>
  <si>
    <t>*compare cells Q82 &amp; Q84 and go with the lower amount</t>
  </si>
  <si>
    <t>*compare cells O82 &amp; O84 and go with the lower amount</t>
  </si>
  <si>
    <t>*compare cells M82 &amp; M84 and go with the lower amount</t>
  </si>
  <si>
    <t>*Go with lower $/rate</t>
  </si>
  <si>
    <t>*compare cells K81 &amp; K86 and go with the lower amount</t>
  </si>
  <si>
    <t>Streamlyne PN:</t>
  </si>
  <si>
    <t>Academic/Calendar Salary</t>
  </si>
  <si>
    <t>M.S. Engineering Management (M.S.E.M.)</t>
  </si>
  <si>
    <r>
      <t xml:space="preserve">PROFESSIONAL SERVICES </t>
    </r>
    <r>
      <rPr>
        <i/>
        <sz val="9"/>
        <color rgb="FF0000FF"/>
        <rFont val="Arial"/>
        <family val="2"/>
      </rPr>
      <t>(includes Honorariums)</t>
    </r>
  </si>
  <si>
    <t>F&amp;A Rate Comparison</t>
  </si>
  <si>
    <t>Enter MTDC rate:</t>
  </si>
  <si>
    <r>
      <t xml:space="preserve">Enter TDC rate: 
</t>
    </r>
    <r>
      <rPr>
        <b/>
        <i/>
        <sz val="8"/>
        <rFont val="Arial"/>
        <family val="2"/>
      </rPr>
      <t>(USDA is 42.857%)</t>
    </r>
  </si>
  <si>
    <t>Use for Total Direct Cost (TDC) &gt;&gt;&gt;</t>
  </si>
  <si>
    <t>Indirect Costs (TDC)</t>
  </si>
  <si>
    <t>Select activity type:</t>
  </si>
  <si>
    <r>
      <t xml:space="preserve">Center </t>
    </r>
    <r>
      <rPr>
        <b/>
        <i/>
        <sz val="9"/>
        <color rgb="FF0070C0"/>
        <rFont val="Arial"/>
        <family val="2"/>
      </rPr>
      <t>(if applicable)</t>
    </r>
    <r>
      <rPr>
        <b/>
        <sz val="9"/>
        <color rgb="FF0070C0"/>
        <rFont val="Arial"/>
        <family val="2"/>
      </rPr>
      <t>:</t>
    </r>
  </si>
  <si>
    <t>REU Support</t>
  </si>
  <si>
    <t>Rate per night</t>
  </si>
  <si>
    <t>FY25</t>
  </si>
  <si>
    <t>July 1, 2024 - June 30 2025</t>
  </si>
  <si>
    <t>FY26</t>
  </si>
  <si>
    <t>July 1, 2025 - June 30, 2026</t>
  </si>
  <si>
    <t>FY27</t>
  </si>
  <si>
    <t>July 1, 2026 - June 30, 2027</t>
  </si>
  <si>
    <t>FY28</t>
  </si>
  <si>
    <t>July 1, 2027 - June 30, 2028</t>
  </si>
  <si>
    <t>FY29</t>
  </si>
  <si>
    <t>July 1, 2028 - June 30, 2029</t>
  </si>
  <si>
    <t>Fiscal Year</t>
  </si>
  <si>
    <t>Date Range</t>
  </si>
  <si>
    <t>Personnel</t>
  </si>
  <si>
    <t>Honorariums</t>
  </si>
  <si>
    <t xml:space="preserve">If budgeting a 6 month GRA, then either 1.5 months of summer, or 3 months of academic term must be covered by other sources. PI should identify how the GRA will be supported for those months. This support should be noted somewhere in either the budget or Streamlyne. </t>
  </si>
  <si>
    <t>UADA (Subaward)</t>
  </si>
  <si>
    <t>Mandatory</t>
  </si>
  <si>
    <t>Examples:</t>
  </si>
  <si>
    <t>Cost share equal to 20% of Total Project Costs.</t>
  </si>
  <si>
    <t>Cost share at a rate of 1 cost share dollar to each sponsor dollar</t>
  </si>
  <si>
    <t>Cost share equal to 50% of Total Direct Costs</t>
  </si>
  <si>
    <t>Voluntary</t>
  </si>
  <si>
    <t>(Initial Submission) Investigator/University believes that the project would suffer if scaled back and that including cost-sharing may favorably affect review.</t>
  </si>
  <si>
    <t>(Post Submission) Sponsor offers limited funding and Investigator/University does not wish to scale back project to available sponsor funds.</t>
  </si>
  <si>
    <t>Investigator effort is uncommitted but greater than or equal to 2% of total effort. Small projects that require limited resources such as the use of a graduate student. The faculty mentor’s role is to assist/advise the GRA.</t>
  </si>
  <si>
    <t>Sponsor requests that there be no committed cost share.</t>
  </si>
  <si>
    <t>Cost Share Item</t>
  </si>
  <si>
    <t>In-Kind</t>
  </si>
  <si>
    <t>Cash</t>
  </si>
  <si>
    <t>Worktag(s) and appropriate level approval</t>
  </si>
  <si>
    <t>Tuition &amp; associated fees</t>
  </si>
  <si>
    <t>Waived F&amp;A</t>
  </si>
  <si>
    <t>In-Kind*</t>
  </si>
  <si>
    <t>Worktag(s), current $ value, and % allocation to this project over period of performance</t>
  </si>
  <si>
    <t xml:space="preserve">Direct Cost items yet to be purchased/expensed </t>
  </si>
  <si>
    <t xml:space="preserve">Cost Share Source / Worktag </t>
  </si>
  <si>
    <t>General Notes / Reminders</t>
  </si>
  <si>
    <t>GRA support is 0.5 FTE; 12-month GRA should be budgeted no more than 960-1040 hours annually (for industry, ONR, DARPA, DOE budgets)
GA salary minimums: $1925/month for PhD; $1605/month for Masters</t>
  </si>
  <si>
    <t>Projects involving University of Arkansas Division of Agriculture (UADA) do not include indirect costs (F&amp;A) for administration of the subaward. 
UADA appears on our NICRA as part of shared services.</t>
  </si>
  <si>
    <t>Honorariums should be categorized as Professional Services versus Other Direct Costs (ODC). Some sponsors may require honorariums be budgeted under ODC for submission; however, internal budgets should designate these costs as Professional Services. In either case, the budget justification should clearly justify these costs as honorariums and include the proposed honorarium amount per person per applicable budget period.</t>
  </si>
  <si>
    <t xml:space="preserve">Choose budget tab based on total period of performance. 
If one year or less, choose '1-YR Budg' tab; more than 1 year but not exceeding 2 years, choose '2-YR Budg' tab; and so on. 
Contact OSP for budgets exceeding 5 years. </t>
  </si>
  <si>
    <t>MANDATORY vs VOLUNTARY COST SHARE</t>
  </si>
  <si>
    <t>Personnel Costs</t>
  </si>
  <si>
    <t>Senior/Key Person Academic / Calendar Year effort, at 2% or above</t>
  </si>
  <si>
    <t>Worktag(s). Appropriate level approval required for substantial effort impacting other duties.</t>
  </si>
  <si>
    <t>Senior/Key Person Summer effort (9-month appointed), at 2% or above</t>
  </si>
  <si>
    <t xml:space="preserve">Graduate Assistants, hourly support, provisional positions </t>
  </si>
  <si>
    <t>Equipment</t>
  </si>
  <si>
    <t>Existing equipment</t>
  </si>
  <si>
    <t xml:space="preserve">Existing other direct costs, i.e. materials, other tangibles, etc. </t>
  </si>
  <si>
    <t>Other Direct Costs</t>
  </si>
  <si>
    <t>Collaborations (funded / unfunded)</t>
  </si>
  <si>
    <t>Subawards w/cost share budgeted</t>
  </si>
  <si>
    <t>In-Kind or Cash</t>
  </si>
  <si>
    <t>Letter of commitment from institutional official, indicating $ over period(s) and anticipated cost share items / types</t>
  </si>
  <si>
    <t>Unfunded collaborations in which cost share will be committed (external partners, vendors, etc.)</t>
  </si>
  <si>
    <t>Letter of commitment from external source, indicating $ over period(s) and anticipated cost share items / types</t>
  </si>
  <si>
    <t>Facilities &amp; Administrative Costs (Indirect Costs)</t>
  </si>
  <si>
    <t>Unrecovered F&amp;A</t>
  </si>
  <si>
    <t>Funding announcement and/or sponsor policy must be provided when F&amp;A is restricted.</t>
  </si>
  <si>
    <t>OSP/DRI written approval must be provided when F&amp;A is voluntarily waived.</t>
  </si>
  <si>
    <t xml:space="preserve">Cost-sharing is the portion of total project costs that are not funded by the Sponsor but are borne by the Institution. 
Submitted cost share should not exceed the minimum required by sponsor, as this may result in additional risk to the institution. </t>
  </si>
  <si>
    <t>Committed</t>
  </si>
  <si>
    <t>Not required by the Sponsor but included in the proposal budget to the Sponsor.</t>
  </si>
  <si>
    <t>Uncommitted</t>
  </si>
  <si>
    <t xml:space="preserve">Not required by the Sponsor and not included in the proposal budget to the Sponsor.  University still documents these costs for audit/F&amp;A rate purposes. </t>
  </si>
  <si>
    <t>Committed costs as required by the sponsor</t>
  </si>
  <si>
    <t>Items included in Facilities &amp; Other Resources</t>
  </si>
  <si>
    <t>DOCUMENTATION REQUIRED FOR STREAMLYNE</t>
  </si>
  <si>
    <t>Documentation</t>
  </si>
  <si>
    <t>Type (Cash, In-Kind)</t>
  </si>
  <si>
    <r>
      <t xml:space="preserve">Worktag(s) </t>
    </r>
    <r>
      <rPr>
        <b/>
        <sz val="10"/>
        <rFont val="Arial"/>
        <family val="2"/>
      </rPr>
      <t>or</t>
    </r>
    <r>
      <rPr>
        <sz val="10"/>
        <rFont val="Arial"/>
        <family val="2"/>
      </rPr>
      <t xml:space="preserve"> dept/College approval</t>
    </r>
  </si>
  <si>
    <r>
      <t xml:space="preserve">If facilities and other resources are not readily available to proposal team at time of submission, written confirmation by appropriate source that those facilities/resources will be available at award stage is required for internal routing and review. Otherwise, OSP will request removal of item(s) from facilities document and proposal narrative, as applicable.  
</t>
    </r>
    <r>
      <rPr>
        <b/>
        <sz val="10"/>
        <color theme="1"/>
        <rFont val="Calibri"/>
        <family val="2"/>
        <scheme val="minor"/>
      </rPr>
      <t>NOTE</t>
    </r>
    <r>
      <rPr>
        <sz val="10"/>
        <rFont val="Arial"/>
        <family val="2"/>
      </rPr>
      <t xml:space="preserve">: facilities and other resources listed in the proposal (narrative, facilities document, etc.) as available for use on the project </t>
    </r>
    <r>
      <rPr>
        <b/>
        <i/>
        <sz val="10"/>
        <color theme="1"/>
        <rFont val="Calibri"/>
        <family val="2"/>
        <scheme val="minor"/>
      </rPr>
      <t>may</t>
    </r>
    <r>
      <rPr>
        <sz val="10"/>
        <rFont val="Arial"/>
        <family val="2"/>
      </rPr>
      <t xml:space="preserve"> be considered </t>
    </r>
    <r>
      <rPr>
        <b/>
        <i/>
        <sz val="10"/>
        <color theme="1"/>
        <rFont val="Calibri"/>
        <family val="2"/>
        <scheme val="minor"/>
      </rPr>
      <t>voluntary committed cost share</t>
    </r>
    <r>
      <rPr>
        <sz val="10"/>
        <rFont val="Arial"/>
        <family val="2"/>
      </rPr>
      <t xml:space="preserve"> by sponsor if funded.</t>
    </r>
  </si>
  <si>
    <t xml:space="preserve">Refer to table below for itemized examples. 
</t>
  </si>
  <si>
    <t>NIH 2025 salary cap: $225,700</t>
  </si>
  <si>
    <t>1 Person Month = 173 hours.</t>
  </si>
  <si>
    <t>Graduate Research Assistants:</t>
  </si>
  <si>
    <r>
      <t xml:space="preserve">
Proposals including on-campus housing for Research Experiences for Undergraduates (REU) should contact Laura Moix (lmoix@uark.edu) during budget preparation. </t>
    </r>
    <r>
      <rPr>
        <i/>
        <sz val="10"/>
        <rFont val="Arial"/>
        <family val="2"/>
      </rPr>
      <t>Minimum housing rates apply as shown:</t>
    </r>
  </si>
  <si>
    <t xml:space="preserve">Do not complete budget cost share columns unless cost share will be included as part of project. </t>
  </si>
  <si>
    <t>Base tuition rate for Fall 2025: $459.68</t>
  </si>
  <si>
    <t>Graduate Tuition beginning 7/1/2025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</si>
</sst>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
    <numFmt numFmtId="166" formatCode="&quot;$&quot;#,##0.0"/>
    <numFmt numFmtId="167" formatCode="_(* #,##0_);_(* \(#,##0\);_(* &quot;-&quot;??_);_(@_)"/>
    <numFmt numFmtId="168" formatCode="&quot;$&quot;#,##0.00"/>
    <numFmt numFmtId="169" formatCode="_(&quot;$&quot;* #,##0_);_(&quot;$&quot;* \(#,##0\);_(&quot;$&quot;* &quot;-&quot;??_);_(@_)"/>
    <numFmt numFmtId="170" formatCode="0.000%"/>
  </numFmts>
  <fonts count="56" x14ac:knownFonts="1">
    <font>
      <sz val="10"/>
      <name val="Arial"/>
    </font>
    <font>
      <sz val="11"/>
      <color theme="1"/>
      <name val="Calibri"/>
      <family val="2"/>
      <scheme val="minor"/>
    </font>
    <font>
      <b/>
      <sz val="10"/>
      <name val="Arial"/>
      <family val="2"/>
    </font>
    <font>
      <sz val="10"/>
      <name val="Arial"/>
      <family val="2"/>
    </font>
    <font>
      <i/>
      <sz val="10"/>
      <name val="Arial"/>
      <family val="2"/>
    </font>
    <font>
      <sz val="8"/>
      <name val="Arial"/>
      <family val="2"/>
    </font>
    <font>
      <sz val="9"/>
      <name val="Arial"/>
      <family val="2"/>
    </font>
    <font>
      <b/>
      <sz val="9"/>
      <name val="Arial"/>
      <family val="2"/>
    </font>
    <font>
      <i/>
      <sz val="9"/>
      <name val="Arial"/>
      <family val="2"/>
    </font>
    <font>
      <b/>
      <i/>
      <sz val="9"/>
      <name val="Arial"/>
      <family val="2"/>
    </font>
    <font>
      <sz val="8"/>
      <color indexed="10"/>
      <name val="Arial"/>
      <family val="2"/>
    </font>
    <font>
      <b/>
      <sz val="10"/>
      <color indexed="81"/>
      <name val="Tahoma"/>
      <family val="2"/>
    </font>
    <font>
      <sz val="10"/>
      <color indexed="81"/>
      <name val="Tahoma"/>
      <family val="2"/>
    </font>
    <font>
      <u/>
      <sz val="10"/>
      <color indexed="81"/>
      <name val="Tahoma"/>
      <family val="2"/>
    </font>
    <font>
      <i/>
      <sz val="8"/>
      <name val="Arial"/>
      <family val="2"/>
    </font>
    <font>
      <i/>
      <sz val="8"/>
      <color indexed="12"/>
      <name val="Arial"/>
      <family val="2"/>
    </font>
    <font>
      <sz val="9"/>
      <color indexed="12"/>
      <name val="Arial"/>
      <family val="2"/>
    </font>
    <font>
      <i/>
      <sz val="9"/>
      <color indexed="12"/>
      <name val="Arial"/>
      <family val="2"/>
    </font>
    <font>
      <u/>
      <sz val="9"/>
      <name val="Arial"/>
      <family val="2"/>
    </font>
    <font>
      <u/>
      <sz val="10"/>
      <name val="Arial"/>
      <family val="2"/>
    </font>
    <font>
      <i/>
      <sz val="8"/>
      <color indexed="10"/>
      <name val="Arial"/>
      <family val="2"/>
    </font>
    <font>
      <sz val="9"/>
      <color indexed="81"/>
      <name val="Tahoma"/>
      <family val="2"/>
    </font>
    <font>
      <sz val="10"/>
      <name val="Arial"/>
      <family val="2"/>
    </font>
    <font>
      <sz val="10"/>
      <name val="Arial"/>
      <family val="2"/>
    </font>
    <font>
      <b/>
      <sz val="14"/>
      <name val="Arial"/>
      <family val="2"/>
    </font>
    <font>
      <sz val="12"/>
      <color theme="1"/>
      <name val="Arial"/>
      <family val="2"/>
    </font>
    <font>
      <u/>
      <sz val="10"/>
      <color theme="10"/>
      <name val="Arial"/>
      <family val="2"/>
    </font>
    <font>
      <sz val="10"/>
      <name val="Arial"/>
      <family val="2"/>
    </font>
    <font>
      <b/>
      <sz val="12"/>
      <color theme="0"/>
      <name val="Arial"/>
      <family val="2"/>
    </font>
    <font>
      <b/>
      <sz val="14"/>
      <color theme="0"/>
      <name val="Arial"/>
      <family val="2"/>
    </font>
    <font>
      <i/>
      <sz val="10"/>
      <color rgb="FF002060"/>
      <name val="Arial"/>
      <family val="2"/>
    </font>
    <font>
      <b/>
      <u/>
      <sz val="9"/>
      <name val="Calibri"/>
      <family val="2"/>
      <scheme val="minor"/>
    </font>
    <font>
      <i/>
      <sz val="11"/>
      <color theme="4" tint="-0.499984740745262"/>
      <name val="Calibri"/>
      <family val="2"/>
      <scheme val="minor"/>
    </font>
    <font>
      <i/>
      <sz val="9"/>
      <color rgb="FF0000FF"/>
      <name val="Arial"/>
      <family val="2"/>
    </font>
    <font>
      <b/>
      <sz val="8"/>
      <name val="Arial"/>
      <family val="2"/>
    </font>
    <font>
      <b/>
      <sz val="11"/>
      <name val="Arial"/>
      <family val="2"/>
    </font>
    <font>
      <sz val="9"/>
      <color theme="1"/>
      <name val="Arial"/>
      <family val="2"/>
    </font>
    <font>
      <b/>
      <i/>
      <sz val="10"/>
      <name val="Arial"/>
      <family val="2"/>
    </font>
    <font>
      <b/>
      <u/>
      <sz val="9"/>
      <name val="Arial"/>
      <family val="2"/>
    </font>
    <font>
      <b/>
      <i/>
      <sz val="8"/>
      <name val="Arial"/>
      <family val="2"/>
    </font>
    <font>
      <b/>
      <sz val="9"/>
      <color rgb="FF0070C0"/>
      <name val="Arial"/>
      <family val="2"/>
    </font>
    <font>
      <b/>
      <i/>
      <sz val="9"/>
      <color rgb="FF0070C0"/>
      <name val="Arial"/>
      <family val="2"/>
    </font>
    <font>
      <b/>
      <sz val="11"/>
      <color rgb="FF000000"/>
      <name val="Arial"/>
      <family val="2"/>
    </font>
    <font>
      <b/>
      <i/>
      <sz val="11"/>
      <color rgb="FF000000"/>
      <name val="Arial"/>
      <family val="2"/>
    </font>
    <font>
      <i/>
      <sz val="10"/>
      <color rgb="FF000000"/>
      <name val="Arial"/>
      <family val="2"/>
    </font>
    <font>
      <b/>
      <sz val="11"/>
      <color theme="0"/>
      <name val="Arial"/>
      <family val="2"/>
    </font>
    <font>
      <sz val="10"/>
      <color theme="1"/>
      <name val="Arial"/>
      <family val="2"/>
    </font>
    <font>
      <b/>
      <sz val="10"/>
      <color theme="0"/>
      <name val="Arial"/>
      <family val="2"/>
    </font>
    <font>
      <sz val="10"/>
      <color rgb="FF000000"/>
      <name val="Arial"/>
      <family val="2"/>
    </font>
    <font>
      <b/>
      <sz val="10"/>
      <color rgb="FF000000"/>
      <name val="Arial"/>
      <family val="2"/>
    </font>
    <font>
      <sz val="10"/>
      <color theme="0"/>
      <name val="Arial"/>
      <family val="2"/>
    </font>
    <font>
      <b/>
      <sz val="10"/>
      <color theme="1"/>
      <name val="Calibri"/>
      <family val="2"/>
      <scheme val="minor"/>
    </font>
    <font>
      <b/>
      <i/>
      <sz val="10"/>
      <color theme="1"/>
      <name val="Calibri"/>
      <family val="2"/>
      <scheme val="minor"/>
    </font>
    <font>
      <b/>
      <sz val="10"/>
      <color theme="1"/>
      <name val="Arial"/>
      <family val="2"/>
    </font>
    <font>
      <b/>
      <u/>
      <sz val="10"/>
      <name val="Arial"/>
      <family val="2"/>
    </font>
    <font>
      <b/>
      <sz val="9"/>
      <color theme="0"/>
      <name val="Arial"/>
      <family val="2"/>
    </font>
  </fonts>
  <fills count="19">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CCFF99"/>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rgb="FFCCCCCC"/>
        <bgColor indexed="64"/>
      </patternFill>
    </fill>
    <fill>
      <patternFill patternType="solid">
        <fgColor theme="0" tint="-0.14999847407452621"/>
        <bgColor theme="0" tint="-0.14999847407452621"/>
      </patternFill>
    </fill>
    <fill>
      <patternFill patternType="solid">
        <fgColor theme="9" tint="0.79998168889431442"/>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rgb="FFCC0000"/>
        <bgColor indexed="64"/>
      </patternFill>
    </fill>
    <fill>
      <patternFill patternType="solid">
        <fgColor rgb="FFFFC000"/>
        <bgColor indexed="64"/>
      </patternFill>
    </fill>
  </fills>
  <borders count="61">
    <border>
      <left/>
      <right/>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8">
    <xf numFmtId="0" fontId="0" fillId="0" borderId="0"/>
    <xf numFmtId="44" fontId="22" fillId="0" borderId="0" applyFont="0" applyFill="0" applyBorder="0" applyAlignment="0" applyProtection="0"/>
    <xf numFmtId="9" fontId="23" fillId="0" borderId="0" applyFont="0" applyFill="0" applyBorder="0" applyAlignment="0" applyProtection="0"/>
    <xf numFmtId="0" fontId="3" fillId="0" borderId="0"/>
    <xf numFmtId="0" fontId="26" fillId="0" borderId="0" applyNumberForma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cellStyleXfs>
  <cellXfs count="390">
    <xf numFmtId="0" fontId="0" fillId="0" borderId="0" xfId="0"/>
    <xf numFmtId="0" fontId="7" fillId="0" borderId="16" xfId="0" applyFont="1" applyBorder="1" applyAlignment="1" applyProtection="1">
      <alignment horizontal="right"/>
      <protection locked="0"/>
    </xf>
    <xf numFmtId="0" fontId="2" fillId="0" borderId="16" xfId="0" applyFont="1" applyBorder="1" applyProtection="1">
      <protection locked="0"/>
    </xf>
    <xf numFmtId="0" fontId="6" fillId="0" borderId="6" xfId="0" applyFont="1" applyBorder="1" applyProtection="1">
      <protection locked="0"/>
    </xf>
    <xf numFmtId="0" fontId="6" fillId="0" borderId="7" xfId="0" applyFont="1" applyBorder="1" applyAlignment="1" applyProtection="1">
      <alignment horizontal="center"/>
      <protection locked="0"/>
    </xf>
    <xf numFmtId="0" fontId="0" fillId="0" borderId="0" xfId="0" applyProtection="1">
      <protection locked="0"/>
    </xf>
    <xf numFmtId="0" fontId="6" fillId="0" borderId="0" xfId="0" applyFont="1" applyProtection="1">
      <protection locked="0"/>
    </xf>
    <xf numFmtId="164" fontId="6" fillId="0" borderId="0" xfId="0" applyNumberFormat="1" applyFont="1" applyProtection="1">
      <protection locked="0"/>
    </xf>
    <xf numFmtId="0" fontId="7" fillId="0" borderId="1" xfId="0" applyFont="1" applyBorder="1" applyAlignment="1" applyProtection="1">
      <alignment horizontal="right"/>
      <protection locked="0"/>
    </xf>
    <xf numFmtId="0" fontId="15" fillId="0" borderId="0" xfId="0" applyFont="1" applyProtection="1">
      <protection locked="0"/>
    </xf>
    <xf numFmtId="0" fontId="5" fillId="0" borderId="0" xfId="0" applyFont="1" applyProtection="1">
      <protection locked="0"/>
    </xf>
    <xf numFmtId="0" fontId="7" fillId="0" borderId="22" xfId="0" applyFont="1" applyBorder="1" applyAlignment="1" applyProtection="1">
      <alignment horizontal="right"/>
      <protection locked="0"/>
    </xf>
    <xf numFmtId="0" fontId="15" fillId="0" borderId="5" xfId="0" applyFont="1" applyBorder="1" applyProtection="1">
      <protection locked="0"/>
    </xf>
    <xf numFmtId="0" fontId="5" fillId="0" borderId="5" xfId="0" applyFont="1" applyBorder="1" applyProtection="1">
      <protection locked="0"/>
    </xf>
    <xf numFmtId="0" fontId="5" fillId="0" borderId="14" xfId="0" applyFont="1" applyBorder="1" applyAlignment="1" applyProtection="1">
      <alignment horizontal="center"/>
      <protection locked="0"/>
    </xf>
    <xf numFmtId="0" fontId="5" fillId="0" borderId="42" xfId="0" applyFont="1" applyBorder="1" applyAlignment="1" applyProtection="1">
      <alignment horizontal="center"/>
      <protection locked="0"/>
    </xf>
    <xf numFmtId="0" fontId="6" fillId="0" borderId="9" xfId="0" applyFont="1" applyBorder="1" applyProtection="1">
      <protection locked="0"/>
    </xf>
    <xf numFmtId="0" fontId="5" fillId="0" borderId="8"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43" xfId="0" applyFont="1" applyBorder="1" applyAlignment="1" applyProtection="1">
      <alignment horizontal="center"/>
      <protection locked="0"/>
    </xf>
    <xf numFmtId="3" fontId="6" fillId="2" borderId="0" xfId="0" applyNumberFormat="1" applyFont="1" applyFill="1" applyAlignment="1" applyProtection="1">
      <alignment horizontal="center"/>
      <protection locked="0"/>
    </xf>
    <xf numFmtId="164" fontId="5" fillId="0" borderId="14" xfId="0" applyNumberFormat="1" applyFont="1" applyBorder="1" applyProtection="1">
      <protection locked="0"/>
    </xf>
    <xf numFmtId="1" fontId="5" fillId="0" borderId="14" xfId="0" applyNumberFormat="1" applyFont="1" applyBorder="1" applyProtection="1">
      <protection locked="0"/>
    </xf>
    <xf numFmtId="2" fontId="5" fillId="0" borderId="11" xfId="0" applyNumberFormat="1" applyFont="1" applyBorder="1" applyProtection="1">
      <protection locked="0"/>
    </xf>
    <xf numFmtId="2" fontId="5" fillId="0" borderId="0" xfId="0" applyNumberFormat="1" applyFont="1" applyProtection="1">
      <protection locked="0"/>
    </xf>
    <xf numFmtId="2" fontId="5" fillId="2" borderId="11" xfId="0" applyNumberFormat="1" applyFont="1" applyFill="1" applyBorder="1" applyProtection="1">
      <protection locked="0"/>
    </xf>
    <xf numFmtId="9" fontId="5" fillId="0" borderId="42" xfId="2" applyFont="1" applyBorder="1" applyProtection="1">
      <protection locked="0"/>
    </xf>
    <xf numFmtId="3" fontId="6" fillId="0" borderId="0" xfId="0" applyNumberFormat="1" applyFont="1" applyProtection="1">
      <protection locked="0"/>
    </xf>
    <xf numFmtId="164" fontId="5" fillId="2" borderId="12" xfId="0" applyNumberFormat="1" applyFont="1" applyFill="1" applyBorder="1" applyProtection="1">
      <protection locked="0"/>
    </xf>
    <xf numFmtId="1" fontId="5" fillId="3" borderId="10" xfId="0" applyNumberFormat="1" applyFont="1" applyFill="1" applyBorder="1" applyProtection="1">
      <protection locked="0"/>
    </xf>
    <xf numFmtId="0" fontId="5" fillId="2" borderId="6" xfId="0" applyFont="1" applyFill="1" applyBorder="1" applyProtection="1">
      <protection locked="0"/>
    </xf>
    <xf numFmtId="2" fontId="5" fillId="0" borderId="4" xfId="0" applyNumberFormat="1" applyFont="1" applyBorder="1" applyProtection="1">
      <protection locked="0"/>
    </xf>
    <xf numFmtId="2" fontId="5" fillId="2" borderId="6" xfId="0" applyNumberFormat="1" applyFont="1" applyFill="1" applyBorder="1" applyProtection="1">
      <protection locked="0"/>
    </xf>
    <xf numFmtId="9" fontId="5" fillId="0" borderId="44" xfId="2" applyFont="1" applyBorder="1" applyProtection="1">
      <protection locked="0"/>
    </xf>
    <xf numFmtId="164" fontId="5" fillId="0" borderId="21" xfId="0" applyNumberFormat="1" applyFont="1" applyBorder="1" applyProtection="1">
      <protection locked="0"/>
    </xf>
    <xf numFmtId="1" fontId="5" fillId="0" borderId="21" xfId="0" applyNumberFormat="1" applyFont="1" applyBorder="1" applyProtection="1">
      <protection locked="0"/>
    </xf>
    <xf numFmtId="9" fontId="5" fillId="0" borderId="45" xfId="2" applyFont="1" applyBorder="1" applyProtection="1">
      <protection locked="0"/>
    </xf>
    <xf numFmtId="1" fontId="5" fillId="2" borderId="10" xfId="0" applyNumberFormat="1" applyFont="1" applyFill="1" applyBorder="1" applyProtection="1">
      <protection locked="0"/>
    </xf>
    <xf numFmtId="1" fontId="5" fillId="2" borderId="12" xfId="0" applyNumberFormat="1" applyFont="1" applyFill="1" applyBorder="1" applyProtection="1">
      <protection locked="0"/>
    </xf>
    <xf numFmtId="0" fontId="6" fillId="2" borderId="6" xfId="0" applyFont="1" applyFill="1" applyBorder="1" applyProtection="1">
      <protection locked="0"/>
    </xf>
    <xf numFmtId="0" fontId="6" fillId="0" borderId="7" xfId="0" applyFont="1" applyBorder="1" applyProtection="1">
      <protection locked="0"/>
    </xf>
    <xf numFmtId="0" fontId="5" fillId="0" borderId="6" xfId="0" applyFont="1" applyBorder="1" applyProtection="1">
      <protection locked="0"/>
    </xf>
    <xf numFmtId="2" fontId="5" fillId="0" borderId="6" xfId="0" applyNumberFormat="1" applyFont="1" applyBorder="1" applyProtection="1">
      <protection locked="0"/>
    </xf>
    <xf numFmtId="2" fontId="5" fillId="2" borderId="4" xfId="0" applyNumberFormat="1" applyFont="1" applyFill="1" applyBorder="1" applyProtection="1">
      <protection locked="0"/>
    </xf>
    <xf numFmtId="9" fontId="5" fillId="0" borderId="46" xfId="2" applyFont="1" applyBorder="1" applyProtection="1">
      <protection locked="0"/>
    </xf>
    <xf numFmtId="0" fontId="6" fillId="0" borderId="32" xfId="0" applyFont="1" applyBorder="1" applyProtection="1">
      <protection locked="0"/>
    </xf>
    <xf numFmtId="0" fontId="5" fillId="0" borderId="17" xfId="0" applyFont="1" applyBorder="1" applyAlignment="1" applyProtection="1">
      <alignment horizontal="left"/>
      <protection locked="0"/>
    </xf>
    <xf numFmtId="2" fontId="5" fillId="0" borderId="21" xfId="0" applyNumberFormat="1" applyFont="1" applyBorder="1" applyProtection="1">
      <protection locked="0"/>
    </xf>
    <xf numFmtId="2" fontId="5" fillId="2" borderId="32" xfId="0" applyNumberFormat="1" applyFont="1" applyFill="1" applyBorder="1" applyProtection="1">
      <protection locked="0"/>
    </xf>
    <xf numFmtId="0" fontId="6" fillId="0" borderId="18" xfId="0" applyFont="1" applyBorder="1" applyProtection="1">
      <protection locked="0"/>
    </xf>
    <xf numFmtId="164" fontId="5" fillId="0" borderId="19" xfId="0" applyNumberFormat="1" applyFont="1" applyBorder="1" applyProtection="1">
      <protection locked="0"/>
    </xf>
    <xf numFmtId="1" fontId="5" fillId="0" borderId="19" xfId="0" applyNumberFormat="1" applyFont="1" applyBorder="1" applyProtection="1">
      <protection locked="0"/>
    </xf>
    <xf numFmtId="0" fontId="5" fillId="0" borderId="20" xfId="0" applyFont="1" applyBorder="1" applyAlignment="1" applyProtection="1">
      <alignment horizontal="left"/>
      <protection locked="0"/>
    </xf>
    <xf numFmtId="2" fontId="5" fillId="0" borderId="18" xfId="0" applyNumberFormat="1" applyFont="1" applyBorder="1" applyProtection="1">
      <protection locked="0"/>
    </xf>
    <xf numFmtId="2" fontId="5" fillId="0" borderId="19" xfId="0" applyNumberFormat="1" applyFont="1" applyBorder="1" applyProtection="1">
      <protection locked="0"/>
    </xf>
    <xf numFmtId="2" fontId="5" fillId="2" borderId="18" xfId="0" applyNumberFormat="1" applyFont="1" applyFill="1" applyBorder="1" applyProtection="1">
      <protection locked="0"/>
    </xf>
    <xf numFmtId="3" fontId="6" fillId="2" borderId="0" xfId="0" applyNumberFormat="1" applyFont="1" applyFill="1" applyProtection="1">
      <protection locked="0"/>
    </xf>
    <xf numFmtId="0" fontId="3" fillId="2" borderId="11" xfId="0" applyFont="1" applyFill="1" applyBorder="1" applyProtection="1">
      <protection locked="0"/>
    </xf>
    <xf numFmtId="0" fontId="5" fillId="0" borderId="3" xfId="0" applyFont="1" applyBorder="1" applyProtection="1">
      <protection locked="0"/>
    </xf>
    <xf numFmtId="0" fontId="5" fillId="0" borderId="37" xfId="0" applyFont="1" applyBorder="1" applyProtection="1">
      <protection locked="0"/>
    </xf>
    <xf numFmtId="6" fontId="5" fillId="0" borderId="3" xfId="0" applyNumberFormat="1" applyFont="1" applyBorder="1" applyProtection="1">
      <protection locked="0"/>
    </xf>
    <xf numFmtId="1" fontId="5" fillId="0" borderId="4" xfId="0" applyNumberFormat="1" applyFont="1" applyBorder="1" applyAlignment="1" applyProtection="1">
      <alignment horizontal="right"/>
      <protection locked="0"/>
    </xf>
    <xf numFmtId="9" fontId="5" fillId="0" borderId="47" xfId="2" applyFont="1" applyBorder="1" applyProtection="1">
      <protection locked="0"/>
    </xf>
    <xf numFmtId="0" fontId="5" fillId="0" borderId="4" xfId="0" applyFont="1" applyBorder="1" applyProtection="1">
      <protection locked="0"/>
    </xf>
    <xf numFmtId="0" fontId="5" fillId="0" borderId="16" xfId="0" applyFont="1" applyBorder="1" applyProtection="1">
      <protection locked="0"/>
    </xf>
    <xf numFmtId="6" fontId="5" fillId="0" borderId="16" xfId="0" applyNumberFormat="1" applyFont="1" applyBorder="1" applyProtection="1">
      <protection locked="0"/>
    </xf>
    <xf numFmtId="1" fontId="5" fillId="0" borderId="16" xfId="0" applyNumberFormat="1" applyFont="1" applyBorder="1" applyAlignment="1" applyProtection="1">
      <alignment horizontal="right"/>
      <protection locked="0"/>
    </xf>
    <xf numFmtId="0" fontId="3" fillId="2" borderId="0" xfId="0" applyFont="1" applyFill="1" applyProtection="1">
      <protection locked="0"/>
    </xf>
    <xf numFmtId="0" fontId="5" fillId="0" borderId="3" xfId="0" applyFont="1" applyBorder="1" applyAlignment="1" applyProtection="1">
      <alignment horizontal="right"/>
      <protection locked="0"/>
    </xf>
    <xf numFmtId="164" fontId="5" fillId="0" borderId="3" xfId="0" applyNumberFormat="1" applyFont="1" applyBorder="1" applyAlignment="1" applyProtection="1">
      <alignment horizontal="right"/>
      <protection locked="0"/>
    </xf>
    <xf numFmtId="0" fontId="6" fillId="0" borderId="20" xfId="0" applyFont="1" applyBorder="1" applyProtection="1">
      <protection locked="0"/>
    </xf>
    <xf numFmtId="0" fontId="3" fillId="2" borderId="5" xfId="0" applyFont="1" applyFill="1" applyBorder="1" applyProtection="1">
      <protection locked="0"/>
    </xf>
    <xf numFmtId="0" fontId="3" fillId="2" borderId="9" xfId="0" applyFont="1" applyFill="1" applyBorder="1" applyProtection="1">
      <protection locked="0"/>
    </xf>
    <xf numFmtId="9" fontId="5" fillId="0" borderId="48" xfId="2" applyFont="1" applyBorder="1" applyProtection="1">
      <protection locked="0"/>
    </xf>
    <xf numFmtId="0" fontId="8" fillId="0" borderId="0" xfId="0" applyFont="1" applyProtection="1">
      <protection locked="0"/>
    </xf>
    <xf numFmtId="3" fontId="8" fillId="0" borderId="0" xfId="0" applyNumberFormat="1" applyFont="1" applyProtection="1">
      <protection locked="0"/>
    </xf>
    <xf numFmtId="0" fontId="6" fillId="0" borderId="0" xfId="0" applyFont="1" applyAlignment="1" applyProtection="1">
      <alignment horizontal="left"/>
      <protection locked="0"/>
    </xf>
    <xf numFmtId="0" fontId="3" fillId="0" borderId="0" xfId="0" applyFont="1" applyAlignment="1" applyProtection="1">
      <alignment horizontal="left"/>
      <protection locked="0"/>
    </xf>
    <xf numFmtId="0" fontId="9" fillId="0" borderId="0" xfId="0" applyFont="1" applyProtection="1">
      <protection locked="0"/>
    </xf>
    <xf numFmtId="3" fontId="7" fillId="2" borderId="0" xfId="0" applyNumberFormat="1" applyFont="1" applyFill="1" applyProtection="1">
      <protection locked="0"/>
    </xf>
    <xf numFmtId="10" fontId="7" fillId="0" borderId="0" xfId="0" applyNumberFormat="1" applyFont="1" applyAlignment="1" applyProtection="1">
      <alignment horizontal="left"/>
      <protection locked="0"/>
    </xf>
    <xf numFmtId="10" fontId="8" fillId="0" borderId="0" xfId="0" applyNumberFormat="1" applyFont="1" applyAlignment="1" applyProtection="1">
      <alignment horizontal="left"/>
      <protection locked="0"/>
    </xf>
    <xf numFmtId="165" fontId="7" fillId="0" borderId="0" xfId="0" applyNumberFormat="1" applyFont="1" applyAlignment="1" applyProtection="1">
      <alignment horizontal="left"/>
      <protection locked="0"/>
    </xf>
    <xf numFmtId="0" fontId="7" fillId="0" borderId="16" xfId="0" applyFont="1" applyBorder="1" applyProtection="1">
      <protection locked="0"/>
    </xf>
    <xf numFmtId="0" fontId="6" fillId="9" borderId="16" xfId="0" applyFont="1" applyFill="1" applyBorder="1" applyAlignment="1" applyProtection="1">
      <alignment horizontal="left"/>
      <protection locked="0"/>
    </xf>
    <xf numFmtId="9" fontId="5" fillId="9" borderId="16" xfId="2" applyFont="1" applyFill="1" applyBorder="1" applyProtection="1">
      <protection locked="0"/>
    </xf>
    <xf numFmtId="0" fontId="9" fillId="11" borderId="0" xfId="0" applyFont="1" applyFill="1" applyProtection="1">
      <protection locked="0"/>
    </xf>
    <xf numFmtId="0" fontId="7" fillId="0" borderId="0" xfId="0" applyFont="1" applyProtection="1">
      <protection locked="0"/>
    </xf>
    <xf numFmtId="3" fontId="6" fillId="0" borderId="0" xfId="0" applyNumberFormat="1" applyFont="1"/>
    <xf numFmtId="3" fontId="8" fillId="0" borderId="0" xfId="0" applyNumberFormat="1" applyFont="1"/>
    <xf numFmtId="3" fontId="7" fillId="0" borderId="0" xfId="0" applyNumberFormat="1" applyFont="1"/>
    <xf numFmtId="164" fontId="7" fillId="0" borderId="0" xfId="0" applyNumberFormat="1" applyFont="1"/>
    <xf numFmtId="169" fontId="7" fillId="10" borderId="0" xfId="0" applyNumberFormat="1" applyFont="1" applyFill="1"/>
    <xf numFmtId="164" fontId="7" fillId="10" borderId="0" xfId="0" applyNumberFormat="1" applyFont="1" applyFill="1"/>
    <xf numFmtId="164" fontId="38" fillId="0" borderId="0" xfId="0" applyNumberFormat="1" applyFont="1"/>
    <xf numFmtId="0" fontId="24" fillId="0" borderId="0" xfId="0" applyFont="1" applyProtection="1">
      <protection locked="0"/>
    </xf>
    <xf numFmtId="164" fontId="0" fillId="0" borderId="0" xfId="0" applyNumberFormat="1" applyProtection="1">
      <protection locked="0"/>
    </xf>
    <xf numFmtId="0" fontId="15" fillId="0" borderId="0" xfId="0" applyFont="1" applyAlignment="1" applyProtection="1">
      <alignment horizontal="left"/>
      <protection locked="0"/>
    </xf>
    <xf numFmtId="0" fontId="2" fillId="0" borderId="0" xfId="0" applyFont="1" applyAlignment="1" applyProtection="1">
      <alignment horizontal="right"/>
      <protection locked="0"/>
    </xf>
    <xf numFmtId="22" fontId="5" fillId="0" borderId="0" xfId="0" applyNumberFormat="1" applyFont="1" applyProtection="1">
      <protection locked="0"/>
    </xf>
    <xf numFmtId="0" fontId="10" fillId="0" borderId="0" xfId="0" applyFont="1" applyProtection="1">
      <protection locked="0"/>
    </xf>
    <xf numFmtId="0" fontId="6" fillId="0" borderId="0" xfId="0" applyFont="1" applyAlignment="1" applyProtection="1">
      <alignment horizontal="center"/>
      <protection locked="0"/>
    </xf>
    <xf numFmtId="0" fontId="25" fillId="0" borderId="0" xfId="0" applyFont="1" applyProtection="1">
      <protection locked="0"/>
    </xf>
    <xf numFmtId="0" fontId="3" fillId="0" borderId="0" xfId="0" applyFont="1" applyProtection="1">
      <protection locked="0"/>
    </xf>
    <xf numFmtId="0" fontId="0" fillId="6" borderId="34" xfId="0" applyFill="1" applyBorder="1" applyProtection="1">
      <protection locked="0"/>
    </xf>
    <xf numFmtId="0" fontId="0" fillId="6" borderId="39" xfId="0" applyFill="1" applyBorder="1" applyProtection="1">
      <protection locked="0"/>
    </xf>
    <xf numFmtId="0" fontId="19" fillId="6" borderId="34" xfId="0" applyFont="1" applyFill="1" applyBorder="1" applyProtection="1">
      <protection locked="0"/>
    </xf>
    <xf numFmtId="14" fontId="19" fillId="6" borderId="39" xfId="0" applyNumberFormat="1" applyFont="1" applyFill="1" applyBorder="1" applyProtection="1">
      <protection locked="0"/>
    </xf>
    <xf numFmtId="0" fontId="3" fillId="6" borderId="34" xfId="0" applyFont="1" applyFill="1" applyBorder="1" applyProtection="1">
      <protection locked="0"/>
    </xf>
    <xf numFmtId="165" fontId="0" fillId="6" borderId="39" xfId="0" applyNumberFormat="1" applyFill="1" applyBorder="1" applyProtection="1">
      <protection locked="0"/>
    </xf>
    <xf numFmtId="0" fontId="3" fillId="6" borderId="35" xfId="0" applyFont="1" applyFill="1" applyBorder="1" applyProtection="1">
      <protection locked="0"/>
    </xf>
    <xf numFmtId="0" fontId="3" fillId="6" borderId="40" xfId="0" applyFont="1" applyFill="1" applyBorder="1" applyProtection="1">
      <protection locked="0"/>
    </xf>
    <xf numFmtId="14" fontId="6" fillId="0" borderId="0" xfId="0" applyNumberFormat="1" applyFont="1" applyAlignment="1" applyProtection="1">
      <alignment horizontal="left" indent="3"/>
      <protection locked="0"/>
    </xf>
    <xf numFmtId="0" fontId="4" fillId="0" borderId="0" xfId="0" applyFont="1" applyProtection="1">
      <protection locked="0"/>
    </xf>
    <xf numFmtId="0" fontId="2" fillId="0" borderId="0" xfId="0" applyFont="1" applyProtection="1">
      <protection locked="0"/>
    </xf>
    <xf numFmtId="0" fontId="7" fillId="0" borderId="0" xfId="0" applyFont="1" applyAlignment="1" applyProtection="1">
      <alignment horizontal="center"/>
      <protection locked="0"/>
    </xf>
    <xf numFmtId="165" fontId="7" fillId="0" borderId="11" xfId="0" applyNumberFormat="1" applyFont="1" applyBorder="1" applyAlignment="1" applyProtection="1">
      <alignment horizontal="center"/>
      <protection locked="0"/>
    </xf>
    <xf numFmtId="0" fontId="28" fillId="0" borderId="0" xfId="0" applyFont="1" applyProtection="1">
      <protection locked="0"/>
    </xf>
    <xf numFmtId="167" fontId="2" fillId="0" borderId="0" xfId="5" applyNumberFormat="1" applyFont="1" applyFill="1" applyBorder="1" applyAlignment="1" applyProtection="1">
      <alignment horizontal="center"/>
      <protection locked="0"/>
    </xf>
    <xf numFmtId="167" fontId="2" fillId="0" borderId="0" xfId="5" applyNumberFormat="1" applyFont="1" applyFill="1" applyBorder="1" applyProtection="1">
      <protection locked="0"/>
    </xf>
    <xf numFmtId="164" fontId="3" fillId="0" borderId="0" xfId="1" applyNumberFormat="1" applyFont="1" applyFill="1" applyBorder="1" applyProtection="1">
      <protection locked="0"/>
    </xf>
    <xf numFmtId="1" fontId="7" fillId="7" borderId="10" xfId="0" applyNumberFormat="1" applyFont="1" applyFill="1" applyBorder="1" applyProtection="1">
      <protection locked="0"/>
    </xf>
    <xf numFmtId="0" fontId="36" fillId="7" borderId="0" xfId="0" applyFont="1" applyFill="1" applyProtection="1">
      <protection locked="0"/>
    </xf>
    <xf numFmtId="167" fontId="7" fillId="7" borderId="0" xfId="6" applyNumberFormat="1" applyFont="1" applyFill="1" applyBorder="1" applyAlignment="1" applyProtection="1">
      <alignment horizontal="center"/>
      <protection locked="0"/>
    </xf>
    <xf numFmtId="167" fontId="7" fillId="7" borderId="11" xfId="6" applyNumberFormat="1" applyFont="1" applyFill="1" applyBorder="1" applyAlignment="1" applyProtection="1">
      <alignment horizontal="center"/>
      <protection locked="0"/>
    </xf>
    <xf numFmtId="0" fontId="7" fillId="7" borderId="10" xfId="0" applyFont="1" applyFill="1" applyBorder="1" applyProtection="1">
      <protection locked="0"/>
    </xf>
    <xf numFmtId="168" fontId="6" fillId="7" borderId="0" xfId="7" applyNumberFormat="1" applyFont="1" applyFill="1" applyBorder="1" applyAlignment="1" applyProtection="1">
      <alignment horizontal="center"/>
      <protection locked="0"/>
    </xf>
    <xf numFmtId="168" fontId="6" fillId="7" borderId="11" xfId="7" applyNumberFormat="1" applyFont="1" applyFill="1" applyBorder="1" applyAlignment="1" applyProtection="1">
      <alignment horizontal="center"/>
      <protection locked="0"/>
    </xf>
    <xf numFmtId="168" fontId="6" fillId="7" borderId="0" xfId="0" applyNumberFormat="1" applyFont="1" applyFill="1" applyAlignment="1" applyProtection="1">
      <alignment horizontal="center"/>
      <protection locked="0"/>
    </xf>
    <xf numFmtId="0" fontId="2" fillId="0" borderId="0" xfId="0" applyFont="1" applyAlignment="1" applyProtection="1">
      <alignment horizontal="center" wrapText="1"/>
      <protection locked="0"/>
    </xf>
    <xf numFmtId="9" fontId="3" fillId="0" borderId="0" xfId="2" applyFont="1" applyFill="1" applyBorder="1" applyProtection="1">
      <protection locked="0"/>
    </xf>
    <xf numFmtId="0" fontId="26" fillId="0" borderId="0" xfId="4" applyFill="1" applyBorder="1" applyAlignment="1" applyProtection="1">
      <alignment wrapText="1"/>
      <protection locked="0"/>
    </xf>
    <xf numFmtId="166" fontId="3" fillId="0" borderId="0" xfId="0" applyNumberFormat="1" applyFont="1" applyProtection="1">
      <protection locked="0"/>
    </xf>
    <xf numFmtId="164" fontId="7" fillId="11" borderId="0" xfId="0" applyNumberFormat="1" applyFont="1" applyFill="1" applyProtection="1">
      <protection locked="0"/>
    </xf>
    <xf numFmtId="164" fontId="38" fillId="0" borderId="0" xfId="0" applyNumberFormat="1" applyFont="1" applyProtection="1">
      <protection locked="0"/>
    </xf>
    <xf numFmtId="0" fontId="5" fillId="0" borderId="0" xfId="0" applyFont="1" applyAlignment="1" applyProtection="1">
      <alignment vertical="center"/>
      <protection locked="0"/>
    </xf>
    <xf numFmtId="0" fontId="3" fillId="0" borderId="0" xfId="0" applyFont="1" applyAlignment="1" applyProtection="1">
      <alignment horizontal="center"/>
      <protection locked="0"/>
    </xf>
    <xf numFmtId="3" fontId="3"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3" fontId="3" fillId="0" borderId="0" xfId="0" applyNumberFormat="1" applyFont="1" applyProtection="1">
      <protection locked="0"/>
    </xf>
    <xf numFmtId="3" fontId="3" fillId="0" borderId="0" xfId="0" applyNumberFormat="1" applyFont="1" applyAlignment="1" applyProtection="1">
      <alignment horizontal="center"/>
      <protection locked="0"/>
    </xf>
    <xf numFmtId="3" fontId="4" fillId="0" borderId="0" xfId="0" applyNumberFormat="1" applyFont="1" applyProtection="1">
      <protection locked="0"/>
    </xf>
    <xf numFmtId="3" fontId="2" fillId="0" borderId="0" xfId="0" applyNumberFormat="1" applyFont="1" applyProtection="1">
      <protection locked="0"/>
    </xf>
    <xf numFmtId="3" fontId="2" fillId="0" borderId="13" xfId="0" applyNumberFormat="1" applyFont="1" applyBorder="1" applyProtection="1">
      <protection locked="0"/>
    </xf>
    <xf numFmtId="164" fontId="3" fillId="0" borderId="0" xfId="0" applyNumberFormat="1" applyFont="1" applyProtection="1">
      <protection locked="0"/>
    </xf>
    <xf numFmtId="0" fontId="2" fillId="0" borderId="0" xfId="0" applyFont="1"/>
    <xf numFmtId="164" fontId="7" fillId="10" borderId="0" xfId="1" applyNumberFormat="1" applyFont="1" applyFill="1" applyProtection="1"/>
    <xf numFmtId="0" fontId="8" fillId="0" borderId="0" xfId="0" applyFont="1"/>
    <xf numFmtId="0" fontId="0" fillId="6" borderId="34" xfId="0" applyFill="1" applyBorder="1"/>
    <xf numFmtId="0" fontId="0" fillId="6" borderId="39" xfId="0" applyFill="1" applyBorder="1"/>
    <xf numFmtId="0" fontId="19" fillId="6" borderId="34" xfId="0" applyFont="1" applyFill="1" applyBorder="1"/>
    <xf numFmtId="14" fontId="19" fillId="6" borderId="39" xfId="0" applyNumberFormat="1" applyFont="1" applyFill="1" applyBorder="1"/>
    <xf numFmtId="0" fontId="3" fillId="6" borderId="34" xfId="0" applyFont="1" applyFill="1" applyBorder="1"/>
    <xf numFmtId="165" fontId="0" fillId="6" borderId="39" xfId="0" applyNumberFormat="1" applyFill="1" applyBorder="1"/>
    <xf numFmtId="0" fontId="3" fillId="6" borderId="35" xfId="0" applyFont="1" applyFill="1" applyBorder="1"/>
    <xf numFmtId="0" fontId="3" fillId="6" borderId="40" xfId="0" applyFont="1" applyFill="1" applyBorder="1"/>
    <xf numFmtId="0" fontId="19" fillId="6" borderId="1" xfId="0" applyFont="1" applyFill="1" applyBorder="1"/>
    <xf numFmtId="14" fontId="3" fillId="6" borderId="1" xfId="0" applyNumberFormat="1" applyFont="1" applyFill="1" applyBorder="1"/>
    <xf numFmtId="3" fontId="6" fillId="2" borderId="0" xfId="0" applyNumberFormat="1" applyFont="1" applyFill="1"/>
    <xf numFmtId="14" fontId="3" fillId="6" borderId="50" xfId="0" applyNumberFormat="1" applyFont="1" applyFill="1" applyBorder="1" applyAlignment="1">
      <alignment vertical="top" wrapText="1"/>
    </xf>
    <xf numFmtId="0" fontId="3" fillId="0" borderId="0" xfId="0" applyFont="1" applyAlignment="1">
      <alignment horizontal="left"/>
    </xf>
    <xf numFmtId="0" fontId="9" fillId="0" borderId="0" xfId="0" applyFont="1"/>
    <xf numFmtId="3" fontId="7" fillId="2" borderId="0" xfId="0" applyNumberFormat="1" applyFont="1" applyFill="1"/>
    <xf numFmtId="0" fontId="9" fillId="11" borderId="0" xfId="0" applyFont="1" applyFill="1"/>
    <xf numFmtId="164" fontId="7" fillId="11" borderId="0" xfId="0" applyNumberFormat="1" applyFont="1" applyFill="1"/>
    <xf numFmtId="3" fontId="2" fillId="0" borderId="0" xfId="0" applyNumberFormat="1" applyFont="1"/>
    <xf numFmtId="0" fontId="7" fillId="10" borderId="0" xfId="0" applyFont="1" applyFill="1"/>
    <xf numFmtId="0" fontId="34" fillId="0" borderId="0" xfId="0" applyFont="1" applyProtection="1">
      <protection locked="0"/>
    </xf>
    <xf numFmtId="0" fontId="5" fillId="0" borderId="10" xfId="0" applyFont="1" applyBorder="1" applyAlignment="1" applyProtection="1">
      <alignment horizontal="center"/>
      <protection locked="0"/>
    </xf>
    <xf numFmtId="2" fontId="3" fillId="0" borderId="0" xfId="0" applyNumberFormat="1" applyFont="1" applyProtection="1">
      <protection locked="0"/>
    </xf>
    <xf numFmtId="1" fontId="3" fillId="0" borderId="0" xfId="0" applyNumberFormat="1" applyFont="1" applyProtection="1">
      <protection locked="0"/>
    </xf>
    <xf numFmtId="14" fontId="6" fillId="0" borderId="0" xfId="0" applyNumberFormat="1" applyFont="1" applyAlignment="1" applyProtection="1">
      <alignment horizontal="left" indent="5"/>
      <protection locked="0"/>
    </xf>
    <xf numFmtId="0" fontId="26" fillId="0" borderId="0" xfId="4" applyFill="1" applyBorder="1" applyAlignment="1" applyProtection="1">
      <alignment horizontal="center" wrapText="1"/>
      <protection locked="0"/>
    </xf>
    <xf numFmtId="0" fontId="0" fillId="0" borderId="0" xfId="0" applyAlignment="1" applyProtection="1">
      <alignment horizontal="center"/>
      <protection locked="0"/>
    </xf>
    <xf numFmtId="164" fontId="7" fillId="0" borderId="0" xfId="0" applyNumberFormat="1" applyFont="1" applyProtection="1">
      <protection locked="0"/>
    </xf>
    <xf numFmtId="9" fontId="2" fillId="0" borderId="0" xfId="0" applyNumberFormat="1" applyFont="1" applyProtection="1">
      <protection locked="0"/>
    </xf>
    <xf numFmtId="44" fontId="3" fillId="0" borderId="0" xfId="1" applyFont="1" applyProtection="1">
      <protection locked="0"/>
    </xf>
    <xf numFmtId="14" fontId="19" fillId="0" borderId="0" xfId="0" applyNumberFormat="1" applyFont="1" applyProtection="1">
      <protection locked="0"/>
    </xf>
    <xf numFmtId="165" fontId="3" fillId="0" borderId="0" xfId="0" applyNumberFormat="1" applyFont="1" applyProtection="1">
      <protection locked="0"/>
    </xf>
    <xf numFmtId="0" fontId="6" fillId="0" borderId="0" xfId="0" applyFont="1" applyAlignment="1" applyProtection="1">
      <alignment horizontal="left" indent="5"/>
      <protection locked="0"/>
    </xf>
    <xf numFmtId="165" fontId="7" fillId="0" borderId="0" xfId="0" applyNumberFormat="1" applyFont="1" applyAlignment="1" applyProtection="1">
      <alignment horizontal="center"/>
      <protection locked="0"/>
    </xf>
    <xf numFmtId="0" fontId="7" fillId="10" borderId="0" xfId="1" applyNumberFormat="1" applyFont="1" applyFill="1" applyProtection="1"/>
    <xf numFmtId="164" fontId="6" fillId="9" borderId="16" xfId="0" applyNumberFormat="1" applyFont="1" applyFill="1" applyBorder="1" applyProtection="1">
      <protection locked="0"/>
    </xf>
    <xf numFmtId="0" fontId="3" fillId="10" borderId="10" xfId="0" applyFont="1" applyFill="1" applyBorder="1" applyAlignment="1" applyProtection="1">
      <alignment horizontal="center"/>
      <protection locked="0"/>
    </xf>
    <xf numFmtId="0" fontId="3" fillId="10" borderId="0" xfId="0" applyFont="1" applyFill="1" applyAlignment="1" applyProtection="1">
      <alignment horizontal="center"/>
      <protection locked="0"/>
    </xf>
    <xf numFmtId="0" fontId="3" fillId="10" borderId="11" xfId="0" applyFont="1" applyFill="1" applyBorder="1" applyAlignment="1" applyProtection="1">
      <alignment horizontal="center"/>
      <protection locked="0"/>
    </xf>
    <xf numFmtId="0" fontId="29" fillId="5" borderId="0" xfId="0" applyFont="1" applyFill="1" applyAlignment="1" applyProtection="1">
      <alignment horizontal="center" vertical="center"/>
      <protection locked="0"/>
    </xf>
    <xf numFmtId="0" fontId="3" fillId="6" borderId="51" xfId="0" applyFont="1" applyFill="1" applyBorder="1"/>
    <xf numFmtId="14" fontId="19" fillId="6" borderId="49" xfId="0" applyNumberFormat="1" applyFont="1" applyFill="1" applyBorder="1" applyAlignment="1">
      <alignment horizontal="center"/>
    </xf>
    <xf numFmtId="165" fontId="3" fillId="6" borderId="49" xfId="0" applyNumberFormat="1" applyFont="1" applyFill="1" applyBorder="1" applyAlignment="1">
      <alignment horizontal="center"/>
    </xf>
    <xf numFmtId="14" fontId="19" fillId="6" borderId="25" xfId="0" applyNumberFormat="1" applyFont="1" applyFill="1" applyBorder="1" applyAlignment="1">
      <alignment horizontal="center"/>
    </xf>
    <xf numFmtId="165" fontId="3" fillId="6" borderId="11" xfId="0" applyNumberFormat="1" applyFont="1" applyFill="1" applyBorder="1" applyAlignment="1">
      <alignment horizontal="center"/>
    </xf>
    <xf numFmtId="14" fontId="3" fillId="6" borderId="9" xfId="0" applyNumberFormat="1" applyFont="1" applyFill="1" applyBorder="1" applyAlignment="1">
      <alignment horizontal="center" vertical="top" wrapText="1"/>
    </xf>
    <xf numFmtId="44" fontId="6" fillId="7" borderId="46" xfId="7" applyFont="1" applyFill="1" applyBorder="1" applyAlignment="1" applyProtection="1">
      <alignment horizontal="right"/>
    </xf>
    <xf numFmtId="44" fontId="7" fillId="7" borderId="46" xfId="0" applyNumberFormat="1" applyFont="1" applyFill="1" applyBorder="1" applyAlignment="1">
      <alignment horizontal="right"/>
    </xf>
    <xf numFmtId="0" fontId="7" fillId="10" borderId="46" xfId="0" applyFont="1" applyFill="1" applyBorder="1" applyAlignment="1">
      <alignment horizontal="right"/>
    </xf>
    <xf numFmtId="168" fontId="6" fillId="7" borderId="48" xfId="7" applyNumberFormat="1" applyFont="1" applyFill="1" applyBorder="1" applyAlignment="1" applyProtection="1">
      <alignment horizontal="right"/>
    </xf>
    <xf numFmtId="0" fontId="7" fillId="7" borderId="56" xfId="0" applyFont="1" applyFill="1" applyBorder="1" applyAlignment="1">
      <alignment horizontal="right" vertical="center" wrapText="1"/>
    </xf>
    <xf numFmtId="0" fontId="40" fillId="0" borderId="50" xfId="0" applyFont="1" applyBorder="1" applyAlignment="1" applyProtection="1">
      <alignment horizontal="right"/>
      <protection locked="0"/>
    </xf>
    <xf numFmtId="170" fontId="2" fillId="4" borderId="16" xfId="2" applyNumberFormat="1" applyFont="1" applyFill="1" applyBorder="1" applyAlignment="1" applyProtection="1">
      <protection locked="0"/>
    </xf>
    <xf numFmtId="170" fontId="2" fillId="4" borderId="16" xfId="2" applyNumberFormat="1" applyFont="1" applyFill="1" applyBorder="1" applyProtection="1">
      <protection locked="0"/>
    </xf>
    <xf numFmtId="0" fontId="3" fillId="0" borderId="0" xfId="0" applyFont="1" applyAlignment="1">
      <alignment wrapText="1"/>
    </xf>
    <xf numFmtId="0" fontId="3" fillId="0" borderId="0" xfId="0" applyFont="1"/>
    <xf numFmtId="0" fontId="3" fillId="0" borderId="0" xfId="0" applyFont="1" applyAlignment="1">
      <alignment vertical="top" wrapText="1"/>
    </xf>
    <xf numFmtId="0" fontId="3" fillId="0" borderId="31" xfId="0" applyFont="1" applyBorder="1" applyAlignment="1" applyProtection="1">
      <alignment horizontal="center" wrapText="1"/>
      <protection locked="0"/>
    </xf>
    <xf numFmtId="3" fontId="6" fillId="2" borderId="60" xfId="0" applyNumberFormat="1" applyFont="1" applyFill="1" applyBorder="1" applyAlignment="1" applyProtection="1">
      <alignment horizontal="center"/>
      <protection locked="0"/>
    </xf>
    <xf numFmtId="3" fontId="6" fillId="0" borderId="59" xfId="0" applyNumberFormat="1" applyFont="1" applyBorder="1"/>
    <xf numFmtId="3" fontId="8" fillId="0" borderId="59" xfId="0" applyNumberFormat="1" applyFont="1" applyBorder="1"/>
    <xf numFmtId="3" fontId="6" fillId="2" borderId="59" xfId="0" applyNumberFormat="1" applyFont="1" applyFill="1" applyBorder="1"/>
    <xf numFmtId="3" fontId="7" fillId="0" borderId="59" xfId="0" applyNumberFormat="1" applyFont="1" applyBorder="1"/>
    <xf numFmtId="3" fontId="7" fillId="2" borderId="59" xfId="0" applyNumberFormat="1" applyFont="1" applyFill="1" applyBorder="1"/>
    <xf numFmtId="164" fontId="7" fillId="0" borderId="59" xfId="0" applyNumberFormat="1" applyFont="1" applyBorder="1"/>
    <xf numFmtId="0" fontId="0" fillId="0" borderId="0" xfId="0" applyAlignment="1">
      <alignment wrapText="1"/>
    </xf>
    <xf numFmtId="0" fontId="48" fillId="0" borderId="16" xfId="0" applyFont="1" applyBorder="1" applyAlignment="1">
      <alignment horizontal="left" vertical="center" wrapText="1" indent="2"/>
    </xf>
    <xf numFmtId="0" fontId="44" fillId="6" borderId="16" xfId="0" applyFont="1" applyFill="1" applyBorder="1" applyAlignment="1">
      <alignment vertical="center" wrapText="1"/>
    </xf>
    <xf numFmtId="0" fontId="49" fillId="0" borderId="16" xfId="0" applyFont="1" applyBorder="1" applyAlignment="1">
      <alignment horizontal="left" vertical="center" wrapText="1" indent="2"/>
    </xf>
    <xf numFmtId="0" fontId="2" fillId="16" borderId="16" xfId="0" applyFont="1" applyFill="1" applyBorder="1" applyAlignment="1">
      <alignment vertical="center" wrapText="1"/>
    </xf>
    <xf numFmtId="0" fontId="3" fillId="0" borderId="16" xfId="0" applyFont="1" applyBorder="1" applyAlignment="1">
      <alignment vertical="center" wrapText="1"/>
    </xf>
    <xf numFmtId="0" fontId="3" fillId="0" borderId="16" xfId="0" applyFont="1" applyBorder="1" applyAlignment="1">
      <alignment vertical="center"/>
    </xf>
    <xf numFmtId="0" fontId="42" fillId="12" borderId="16" xfId="0" applyFont="1" applyFill="1" applyBorder="1" applyAlignment="1">
      <alignment horizontal="center" vertical="center" wrapText="1"/>
    </xf>
    <xf numFmtId="0" fontId="53" fillId="0" borderId="21" xfId="0" applyFont="1" applyBorder="1" applyAlignment="1">
      <alignment vertical="center"/>
    </xf>
    <xf numFmtId="0" fontId="53" fillId="0" borderId="54" xfId="0" applyFont="1" applyBorder="1" applyAlignment="1">
      <alignment vertical="center"/>
    </xf>
    <xf numFmtId="0" fontId="3" fillId="6" borderId="0" xfId="0" applyFont="1" applyFill="1" applyAlignment="1">
      <alignment vertical="top" wrapText="1"/>
    </xf>
    <xf numFmtId="0" fontId="3" fillId="6" borderId="11" xfId="0" applyFont="1" applyFill="1" applyBorder="1" applyAlignment="1">
      <alignment vertical="top" wrapText="1"/>
    </xf>
    <xf numFmtId="8" fontId="46" fillId="13" borderId="21" xfId="0" applyNumberFormat="1" applyFont="1" applyFill="1" applyBorder="1" applyAlignment="1">
      <alignment horizontal="center" vertical="center"/>
    </xf>
    <xf numFmtId="0" fontId="46" fillId="13" borderId="21" xfId="0" applyFont="1" applyFill="1" applyBorder="1" applyAlignment="1">
      <alignment horizontal="center" vertical="center"/>
    </xf>
    <xf numFmtId="0" fontId="46" fillId="13" borderId="54" xfId="0" applyFont="1" applyFill="1" applyBorder="1" applyAlignment="1">
      <alignment horizontal="center" vertical="center"/>
    </xf>
    <xf numFmtId="8" fontId="46" fillId="0" borderId="21" xfId="0" applyNumberFormat="1" applyFont="1" applyBorder="1" applyAlignment="1">
      <alignment horizontal="center" vertical="center"/>
    </xf>
    <xf numFmtId="0" fontId="46" fillId="0" borderId="21" xfId="0" applyFont="1" applyBorder="1" applyAlignment="1">
      <alignment horizontal="center" vertical="center"/>
    </xf>
    <xf numFmtId="0" fontId="46" fillId="0" borderId="54" xfId="0" applyFont="1" applyBorder="1" applyAlignment="1">
      <alignment horizontal="center" vertical="center"/>
    </xf>
    <xf numFmtId="0" fontId="3" fillId="6" borderId="0" xfId="0" applyFont="1" applyFill="1"/>
    <xf numFmtId="0" fontId="3" fillId="6" borderId="11" xfId="0" applyFont="1" applyFill="1" applyBorder="1"/>
    <xf numFmtId="8" fontId="46" fillId="13" borderId="15" xfId="0" applyNumberFormat="1" applyFont="1" applyFill="1" applyBorder="1" applyAlignment="1">
      <alignment horizontal="center" vertical="center"/>
    </xf>
    <xf numFmtId="0" fontId="46" fillId="13" borderId="15" xfId="0" applyFont="1" applyFill="1" applyBorder="1" applyAlignment="1">
      <alignment horizontal="center" vertical="center"/>
    </xf>
    <xf numFmtId="0" fontId="46" fillId="13" borderId="16" xfId="0" applyFont="1" applyFill="1" applyBorder="1" applyAlignment="1">
      <alignment horizontal="center" vertical="center"/>
    </xf>
    <xf numFmtId="0" fontId="3" fillId="6" borderId="6" xfId="0" applyFont="1" applyFill="1" applyBorder="1"/>
    <xf numFmtId="0" fontId="3" fillId="6" borderId="4" xfId="0" applyFont="1" applyFill="1" applyBorder="1"/>
    <xf numFmtId="0" fontId="47" fillId="15" borderId="0" xfId="0" applyFont="1" applyFill="1" applyAlignment="1" applyProtection="1">
      <alignment vertical="center" wrapText="1"/>
      <protection locked="0"/>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2" fillId="14" borderId="54" xfId="0" applyFont="1" applyFill="1" applyBorder="1" applyAlignment="1">
      <alignment horizontal="center" vertical="center" wrapText="1"/>
    </xf>
    <xf numFmtId="0" fontId="2" fillId="14" borderId="59" xfId="0" applyFont="1" applyFill="1" applyBorder="1" applyAlignment="1">
      <alignment horizontal="center" vertical="center" wrapText="1"/>
    </xf>
    <xf numFmtId="0" fontId="2" fillId="14" borderId="3" xfId="0" applyFont="1" applyFill="1" applyBorder="1" applyAlignment="1">
      <alignment horizontal="center" vertical="center" wrapText="1"/>
    </xf>
    <xf numFmtId="0" fontId="3" fillId="0" borderId="15"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54" fillId="0" borderId="21" xfId="0" applyFont="1" applyBorder="1"/>
    <xf numFmtId="0" fontId="54" fillId="0" borderId="17" xfId="0" applyFont="1" applyBorder="1"/>
    <xf numFmtId="0" fontId="54" fillId="0" borderId="32" xfId="0" applyFont="1" applyBorder="1"/>
    <xf numFmtId="0" fontId="3" fillId="0" borderId="21" xfId="0" applyFont="1" applyBorder="1" applyAlignment="1">
      <alignment horizontal="left" vertical="center" wrapText="1"/>
    </xf>
    <xf numFmtId="0" fontId="3" fillId="0" borderId="17" xfId="0" applyFont="1" applyBorder="1" applyAlignment="1">
      <alignment horizontal="left" vertical="center" wrapText="1"/>
    </xf>
    <xf numFmtId="0" fontId="3" fillId="0" borderId="32" xfId="0" applyFont="1" applyBorder="1" applyAlignment="1">
      <alignment horizontal="left" vertical="center" wrapText="1"/>
    </xf>
    <xf numFmtId="0" fontId="45" fillId="17" borderId="0" xfId="0" applyFont="1" applyFill="1" applyAlignment="1">
      <alignment horizontal="left" vertical="center" wrapText="1"/>
    </xf>
    <xf numFmtId="0" fontId="45" fillId="17" borderId="6" xfId="0" applyFont="1" applyFill="1" applyBorder="1" applyAlignment="1">
      <alignment horizontal="left" vertical="center" wrapText="1"/>
    </xf>
    <xf numFmtId="0" fontId="3" fillId="0" borderId="16" xfId="0" applyFont="1" applyBorder="1" applyAlignment="1">
      <alignment horizontal="left" vertical="center" wrapText="1"/>
    </xf>
    <xf numFmtId="0" fontId="2" fillId="14" borderId="16" xfId="0" applyFont="1" applyFill="1" applyBorder="1" applyAlignment="1">
      <alignment horizontal="center" vertical="center" wrapText="1"/>
    </xf>
    <xf numFmtId="0" fontId="45" fillId="15" borderId="7" xfId="0" applyFont="1" applyFill="1" applyBorder="1" applyAlignment="1">
      <alignment horizontal="center" vertical="center" wrapText="1"/>
    </xf>
    <xf numFmtId="0" fontId="3" fillId="0" borderId="16" xfId="0" applyFont="1" applyBorder="1" applyAlignment="1">
      <alignment horizontal="left" vertical="center" wrapText="1" indent="2" readingOrder="1"/>
    </xf>
    <xf numFmtId="0" fontId="3" fillId="0" borderId="16" xfId="0" applyFont="1" applyBorder="1" applyAlignment="1">
      <alignment horizontal="left" vertical="top" wrapText="1"/>
    </xf>
    <xf numFmtId="0" fontId="2" fillId="16" borderId="16" xfId="0" applyFont="1" applyFill="1" applyBorder="1" applyAlignment="1">
      <alignment horizontal="left" vertical="center" wrapText="1"/>
    </xf>
    <xf numFmtId="0" fontId="2" fillId="8" borderId="16" xfId="0" applyFont="1" applyFill="1" applyBorder="1" applyAlignment="1">
      <alignment horizontal="left" vertical="center" wrapText="1" readingOrder="1"/>
    </xf>
    <xf numFmtId="0" fontId="47" fillId="15" borderId="16" xfId="0" applyFont="1" applyFill="1" applyBorder="1" applyAlignment="1">
      <alignment horizontal="left" vertical="center" wrapText="1" readingOrder="1"/>
    </xf>
    <xf numFmtId="0" fontId="45" fillId="17" borderId="16" xfId="0" applyFont="1" applyFill="1" applyBorder="1" applyAlignment="1">
      <alignment horizontal="left" vertical="center"/>
    </xf>
    <xf numFmtId="0" fontId="43" fillId="10" borderId="16" xfId="0" applyFont="1" applyFill="1" applyBorder="1" applyAlignment="1">
      <alignment horizontal="center" vertical="center"/>
    </xf>
    <xf numFmtId="0" fontId="43" fillId="15" borderId="16" xfId="0" applyFont="1" applyFill="1" applyBorder="1" applyAlignment="1">
      <alignment horizontal="center" vertical="center"/>
    </xf>
    <xf numFmtId="0" fontId="44" fillId="6" borderId="16" xfId="0" applyFont="1" applyFill="1" applyBorder="1" applyAlignment="1">
      <alignment horizontal="left" vertical="center" wrapText="1"/>
    </xf>
    <xf numFmtId="0" fontId="49" fillId="0" borderId="16" xfId="0" applyFont="1" applyBorder="1" applyAlignment="1">
      <alignment horizontal="left" vertical="center" wrapText="1" indent="2"/>
    </xf>
    <xf numFmtId="0" fontId="48" fillId="7" borderId="16" xfId="0" applyFont="1" applyFill="1" applyBorder="1" applyAlignment="1">
      <alignment horizontal="left" vertical="center" wrapText="1" indent="2"/>
    </xf>
    <xf numFmtId="0" fontId="48" fillId="7" borderId="16" xfId="0" applyFont="1" applyFill="1" applyBorder="1" applyAlignment="1">
      <alignment horizontal="center" vertical="center" wrapText="1"/>
    </xf>
    <xf numFmtId="0" fontId="28" fillId="17" borderId="16" xfId="0" applyFont="1" applyFill="1" applyBorder="1" applyAlignment="1">
      <alignment horizontal="center" vertical="center" wrapText="1"/>
    </xf>
    <xf numFmtId="0" fontId="47" fillId="15" borderId="16" xfId="0" applyFont="1" applyFill="1" applyBorder="1" applyAlignment="1">
      <alignment horizontal="center" vertical="center"/>
    </xf>
    <xf numFmtId="0" fontId="47" fillId="15" borderId="54" xfId="0" applyFont="1" applyFill="1" applyBorder="1" applyAlignment="1">
      <alignment horizontal="center" vertical="center" wrapText="1"/>
    </xf>
    <xf numFmtId="0" fontId="47" fillId="15" borderId="59" xfId="0" applyFont="1" applyFill="1" applyBorder="1" applyAlignment="1">
      <alignment horizontal="center" vertical="center" wrapText="1"/>
    </xf>
    <xf numFmtId="0" fontId="47" fillId="15" borderId="3" xfId="0" applyFont="1" applyFill="1" applyBorder="1" applyAlignment="1">
      <alignment horizontal="center" vertical="center" wrapText="1"/>
    </xf>
    <xf numFmtId="0" fontId="35" fillId="18" borderId="21" xfId="0" applyFont="1" applyFill="1" applyBorder="1" applyAlignment="1">
      <alignment horizontal="center" vertical="center" wrapText="1"/>
    </xf>
    <xf numFmtId="0" fontId="35" fillId="18" borderId="17" xfId="0" applyFont="1" applyFill="1" applyBorder="1" applyAlignment="1">
      <alignment horizontal="center" vertical="center" wrapText="1"/>
    </xf>
    <xf numFmtId="0" fontId="35" fillId="18" borderId="32" xfId="0" applyFont="1" applyFill="1" applyBorder="1" applyAlignment="1">
      <alignment horizontal="center" vertical="center" wrapText="1"/>
    </xf>
    <xf numFmtId="0" fontId="35" fillId="18" borderId="12" xfId="0" applyFont="1" applyFill="1" applyBorder="1" applyAlignment="1">
      <alignment horizontal="center" vertical="center" wrapText="1"/>
    </xf>
    <xf numFmtId="0" fontId="35" fillId="18" borderId="6" xfId="0" applyFont="1" applyFill="1" applyBorder="1" applyAlignment="1">
      <alignment horizontal="center" vertical="center" wrapText="1"/>
    </xf>
    <xf numFmtId="0" fontId="35" fillId="18" borderId="4" xfId="0" applyFont="1" applyFill="1" applyBorder="1" applyAlignment="1">
      <alignment horizontal="center" vertical="center" wrapText="1"/>
    </xf>
    <xf numFmtId="0" fontId="2" fillId="6" borderId="33" xfId="0" applyFont="1" applyFill="1" applyBorder="1" applyAlignment="1">
      <alignment horizontal="center"/>
    </xf>
    <xf numFmtId="0" fontId="2" fillId="6" borderId="38" xfId="0" applyFont="1" applyFill="1" applyBorder="1" applyAlignment="1">
      <alignment horizontal="center"/>
    </xf>
    <xf numFmtId="0" fontId="2" fillId="6" borderId="52" xfId="0" applyFont="1" applyFill="1" applyBorder="1" applyAlignment="1">
      <alignment horizontal="center"/>
    </xf>
    <xf numFmtId="0" fontId="2" fillId="6" borderId="24" xfId="0" applyFont="1" applyFill="1" applyBorder="1" applyAlignment="1">
      <alignment horizontal="center"/>
    </xf>
    <xf numFmtId="0" fontId="2" fillId="6" borderId="53" xfId="0" applyFont="1" applyFill="1" applyBorder="1" applyAlignment="1">
      <alignment horizontal="center"/>
    </xf>
    <xf numFmtId="0" fontId="30" fillId="6" borderId="1" xfId="0" applyFont="1" applyFill="1" applyBorder="1" applyAlignment="1">
      <alignment horizontal="center" vertical="center"/>
    </xf>
    <xf numFmtId="0" fontId="30" fillId="6" borderId="0" xfId="0" applyFont="1" applyFill="1" applyAlignment="1">
      <alignment horizontal="center" vertical="center"/>
    </xf>
    <xf numFmtId="0" fontId="30" fillId="6" borderId="49" xfId="0" applyFont="1" applyFill="1" applyBorder="1" applyAlignment="1">
      <alignment horizontal="center" vertical="center"/>
    </xf>
    <xf numFmtId="0" fontId="30" fillId="6" borderId="50" xfId="0" applyFont="1" applyFill="1" applyBorder="1" applyAlignment="1">
      <alignment horizontal="center" vertical="center"/>
    </xf>
    <xf numFmtId="0" fontId="30" fillId="6" borderId="5" xfId="0" applyFont="1" applyFill="1" applyBorder="1" applyAlignment="1">
      <alignment horizontal="center" vertical="center"/>
    </xf>
    <xf numFmtId="0" fontId="30" fillId="6" borderId="51" xfId="0" applyFont="1" applyFill="1" applyBorder="1" applyAlignment="1">
      <alignment horizontal="center" vertical="center"/>
    </xf>
    <xf numFmtId="0" fontId="35" fillId="10" borderId="21" xfId="0" applyFont="1" applyFill="1" applyBorder="1" applyAlignment="1" applyProtection="1">
      <alignment horizontal="center"/>
      <protection locked="0"/>
    </xf>
    <xf numFmtId="0" fontId="35" fillId="10" borderId="17" xfId="0" applyFont="1" applyFill="1" applyBorder="1" applyAlignment="1" applyProtection="1">
      <alignment horizontal="center"/>
      <protection locked="0"/>
    </xf>
    <xf numFmtId="0" fontId="35" fillId="10" borderId="32" xfId="0" applyFont="1" applyFill="1" applyBorder="1" applyAlignment="1" applyProtection="1">
      <alignment horizontal="center"/>
      <protection locked="0"/>
    </xf>
    <xf numFmtId="0" fontId="7" fillId="10" borderId="10" xfId="0" applyFont="1" applyFill="1" applyBorder="1" applyAlignment="1" applyProtection="1">
      <alignment horizontal="center"/>
      <protection locked="0"/>
    </xf>
    <xf numFmtId="0" fontId="7" fillId="10" borderId="0" xfId="0" applyFont="1" applyFill="1" applyAlignment="1" applyProtection="1">
      <alignment horizontal="center"/>
      <protection locked="0"/>
    </xf>
    <xf numFmtId="0" fontId="7" fillId="10" borderId="11" xfId="0" applyFont="1" applyFill="1" applyBorder="1" applyAlignment="1" applyProtection="1">
      <alignment horizontal="center"/>
      <protection locked="0"/>
    </xf>
    <xf numFmtId="0" fontId="6" fillId="0" borderId="0" xfId="0" applyFont="1" applyProtection="1">
      <protection locked="0"/>
    </xf>
    <xf numFmtId="0" fontId="14" fillId="0" borderId="0" xfId="0" applyFont="1" applyAlignment="1" applyProtection="1">
      <alignment wrapText="1"/>
      <protection locked="0"/>
    </xf>
    <xf numFmtId="165" fontId="7" fillId="0" borderId="15" xfId="0" applyNumberFormat="1" applyFont="1" applyBorder="1" applyAlignment="1" applyProtection="1">
      <alignment horizontal="center"/>
      <protection locked="0"/>
    </xf>
    <xf numFmtId="165" fontId="7" fillId="0" borderId="2" xfId="0" applyNumberFormat="1"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5" xfId="0" applyFont="1" applyBorder="1" applyAlignment="1" applyProtection="1">
      <alignment horizontal="center"/>
      <protection locked="0"/>
    </xf>
    <xf numFmtId="165" fontId="6" fillId="7" borderId="6" xfId="0" applyNumberFormat="1" applyFont="1" applyFill="1" applyBorder="1" applyAlignment="1">
      <alignment horizontal="right" indent="1"/>
    </xf>
    <xf numFmtId="165" fontId="3" fillId="7" borderId="6" xfId="0" applyNumberFormat="1" applyFont="1" applyFill="1" applyBorder="1" applyAlignment="1">
      <alignment horizontal="right" indent="1"/>
    </xf>
    <xf numFmtId="0" fontId="32" fillId="8" borderId="12" xfId="0" applyFont="1" applyFill="1" applyBorder="1" applyAlignment="1" applyProtection="1">
      <alignment horizontal="center"/>
      <protection locked="0"/>
    </xf>
    <xf numFmtId="0" fontId="32" fillId="8" borderId="6" xfId="0" applyFont="1" applyFill="1" applyBorder="1" applyAlignment="1" applyProtection="1">
      <alignment horizontal="center"/>
      <protection locked="0"/>
    </xf>
    <xf numFmtId="0" fontId="32" fillId="8" borderId="4" xfId="0" applyFont="1" applyFill="1" applyBorder="1" applyAlignment="1" applyProtection="1">
      <alignment horizontal="center"/>
      <protection locked="0"/>
    </xf>
    <xf numFmtId="3" fontId="3" fillId="0" borderId="0" xfId="0" applyNumberFormat="1"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horizontal="right"/>
      <protection locked="0"/>
    </xf>
    <xf numFmtId="0" fontId="37" fillId="10" borderId="0" xfId="0" applyFont="1" applyFill="1" applyAlignment="1" applyProtection="1">
      <alignment horizontal="left" vertical="center"/>
      <protection locked="0"/>
    </xf>
    <xf numFmtId="0" fontId="33" fillId="0" borderId="0" xfId="0" applyFont="1" applyAlignment="1" applyProtection="1">
      <alignment horizontal="right"/>
      <protection locked="0"/>
    </xf>
    <xf numFmtId="0" fontId="33" fillId="0" borderId="11" xfId="0" applyFont="1" applyBorder="1" applyAlignment="1" applyProtection="1">
      <alignment horizontal="right"/>
      <protection locked="0"/>
    </xf>
    <xf numFmtId="0" fontId="9" fillId="10" borderId="0" xfId="0" applyFont="1" applyFill="1" applyAlignment="1" applyProtection="1">
      <alignment horizontal="right"/>
      <protection locked="0"/>
    </xf>
    <xf numFmtId="0" fontId="7" fillId="0" borderId="0" xfId="0" applyFont="1" applyProtection="1">
      <protection locked="0"/>
    </xf>
    <xf numFmtId="0" fontId="29" fillId="5" borderId="0" xfId="0" applyFont="1" applyFill="1" applyAlignment="1" applyProtection="1">
      <alignment horizontal="center" vertical="center"/>
      <protection locked="0"/>
    </xf>
    <xf numFmtId="0" fontId="2" fillId="0" borderId="26" xfId="0" applyFont="1" applyBorder="1" applyAlignment="1" applyProtection="1">
      <alignment horizontal="left"/>
      <protection locked="0"/>
    </xf>
    <xf numFmtId="0" fontId="2" fillId="0" borderId="27" xfId="0" applyFont="1" applyBorder="1" applyAlignment="1" applyProtection="1">
      <alignment horizontal="left"/>
      <protection locked="0"/>
    </xf>
    <xf numFmtId="0" fontId="2" fillId="2" borderId="27" xfId="0" applyFont="1" applyFill="1" applyBorder="1" applyAlignment="1" applyProtection="1">
      <alignment horizontal="right"/>
      <protection locked="0"/>
    </xf>
    <xf numFmtId="14" fontId="6" fillId="0" borderId="27" xfId="0" applyNumberFormat="1" applyFont="1" applyBorder="1" applyProtection="1">
      <protection locked="0"/>
    </xf>
    <xf numFmtId="14" fontId="6" fillId="0" borderId="36" xfId="0" applyNumberFormat="1" applyFont="1" applyBorder="1" applyProtection="1">
      <protection locked="0"/>
    </xf>
    <xf numFmtId="0" fontId="6" fillId="0" borderId="12" xfId="0" applyFont="1" applyBorder="1" applyProtection="1">
      <protection locked="0"/>
    </xf>
    <xf numFmtId="0" fontId="6" fillId="0" borderId="6" xfId="0" applyFont="1" applyBorder="1" applyProtection="1">
      <protection locked="0"/>
    </xf>
    <xf numFmtId="0" fontId="6" fillId="0" borderId="28" xfId="0" applyFont="1" applyBorder="1" applyProtection="1">
      <protection locked="0"/>
    </xf>
    <xf numFmtId="0" fontId="5" fillId="0" borderId="10"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11" xfId="0" applyFont="1" applyBorder="1" applyAlignment="1" applyProtection="1">
      <alignment horizontal="center"/>
      <protection locked="0"/>
    </xf>
    <xf numFmtId="0" fontId="6" fillId="0" borderId="21" xfId="0" applyFont="1" applyBorder="1" applyAlignment="1" applyProtection="1">
      <alignment horizontal="left"/>
      <protection locked="0"/>
    </xf>
    <xf numFmtId="0" fontId="6" fillId="0" borderId="17" xfId="0" applyFont="1" applyBorder="1" applyAlignment="1" applyProtection="1">
      <alignment horizontal="left"/>
      <protection locked="0"/>
    </xf>
    <xf numFmtId="0" fontId="6" fillId="0" borderId="30" xfId="0" applyFont="1" applyBorder="1" applyAlignment="1" applyProtection="1">
      <alignment horizontal="left"/>
      <protection locked="0"/>
    </xf>
    <xf numFmtId="0" fontId="6" fillId="0" borderId="15"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29" xfId="0" applyFont="1" applyBorder="1" applyAlignment="1" applyProtection="1">
      <alignment horizontal="center"/>
      <protection locked="0"/>
    </xf>
    <xf numFmtId="164" fontId="6" fillId="0" borderId="23" xfId="0" applyNumberFormat="1" applyFont="1" applyBorder="1" applyAlignment="1" applyProtection="1">
      <alignment horizontal="center"/>
      <protection locked="0"/>
    </xf>
    <xf numFmtId="0" fontId="0" fillId="0" borderId="23" xfId="0" applyBorder="1" applyAlignment="1" applyProtection="1">
      <alignment horizontal="center"/>
      <protection locked="0"/>
    </xf>
    <xf numFmtId="0" fontId="6" fillId="0" borderId="41" xfId="0" applyFont="1" applyBorder="1" applyAlignment="1" applyProtection="1">
      <alignment horizontal="center"/>
      <protection locked="0"/>
    </xf>
    <xf numFmtId="0" fontId="6" fillId="0" borderId="23" xfId="0" applyFont="1" applyBorder="1" applyAlignment="1" applyProtection="1">
      <alignment horizontal="center"/>
      <protection locked="0"/>
    </xf>
    <xf numFmtId="14" fontId="6" fillId="4" borderId="15" xfId="0" applyNumberFormat="1" applyFont="1" applyFill="1" applyBorder="1" applyAlignment="1" applyProtection="1">
      <alignment horizontal="center"/>
      <protection locked="0"/>
    </xf>
    <xf numFmtId="14" fontId="6" fillId="4" borderId="7" xfId="0" applyNumberFormat="1" applyFont="1" applyFill="1" applyBorder="1" applyAlignment="1" applyProtection="1">
      <alignment horizontal="center"/>
      <protection locked="0"/>
    </xf>
    <xf numFmtId="14" fontId="6" fillId="0" borderId="7" xfId="0" applyNumberFormat="1" applyFont="1" applyBorder="1" applyAlignment="1" applyProtection="1">
      <alignment horizontal="center"/>
      <protection locked="0"/>
    </xf>
    <xf numFmtId="0" fontId="40" fillId="0" borderId="20" xfId="0" applyFont="1" applyBorder="1" applyAlignment="1" applyProtection="1">
      <alignment horizontal="right"/>
      <protection locked="0"/>
    </xf>
    <xf numFmtId="0" fontId="40" fillId="4" borderId="55" xfId="0" applyFont="1" applyFill="1" applyBorder="1" applyAlignment="1" applyProtection="1">
      <alignment horizontal="center"/>
      <protection locked="0"/>
    </xf>
    <xf numFmtId="0" fontId="40" fillId="4" borderId="48" xfId="0" applyFont="1" applyFill="1" applyBorder="1" applyAlignment="1" applyProtection="1">
      <alignment horizontal="center"/>
      <protection locked="0"/>
    </xf>
    <xf numFmtId="0" fontId="40" fillId="0" borderId="55" xfId="0" applyFont="1" applyBorder="1" applyAlignment="1" applyProtection="1">
      <alignment horizontal="center"/>
      <protection locked="0"/>
    </xf>
    <xf numFmtId="0" fontId="7" fillId="0" borderId="52" xfId="0" applyFont="1" applyBorder="1" applyAlignment="1" applyProtection="1">
      <alignment horizontal="center"/>
      <protection locked="0"/>
    </xf>
    <xf numFmtId="0" fontId="7" fillId="0" borderId="24" xfId="0" applyFont="1" applyBorder="1" applyAlignment="1" applyProtection="1">
      <alignment horizontal="center"/>
      <protection locked="0"/>
    </xf>
    <xf numFmtId="0" fontId="7" fillId="0" borderId="53" xfId="0" applyFont="1" applyBorder="1" applyAlignment="1" applyProtection="1">
      <alignment horizontal="center"/>
      <protection locked="0"/>
    </xf>
    <xf numFmtId="164" fontId="6" fillId="4" borderId="50" xfId="0" applyNumberFormat="1" applyFont="1" applyFill="1" applyBorder="1" applyAlignment="1" applyProtection="1">
      <alignment horizontal="center"/>
      <protection locked="0"/>
    </xf>
    <xf numFmtId="164" fontId="6" fillId="4" borderId="5" xfId="0" applyNumberFormat="1" applyFont="1" applyFill="1" applyBorder="1" applyAlignment="1" applyProtection="1">
      <alignment horizontal="center"/>
      <protection locked="0"/>
    </xf>
    <xf numFmtId="164" fontId="6" fillId="4" borderId="51" xfId="0" applyNumberFormat="1" applyFont="1" applyFill="1" applyBorder="1" applyAlignment="1" applyProtection="1">
      <alignment horizontal="center"/>
      <protection locked="0"/>
    </xf>
    <xf numFmtId="0" fontId="55" fillId="15" borderId="0" xfId="0" applyFont="1" applyFill="1" applyAlignment="1" applyProtection="1">
      <alignment horizontal="center"/>
      <protection locked="0"/>
    </xf>
    <xf numFmtId="0" fontId="6" fillId="0" borderId="15"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2" xfId="0" applyFont="1" applyBorder="1" applyAlignment="1" applyProtection="1">
      <alignment horizontal="left"/>
      <protection locked="0"/>
    </xf>
    <xf numFmtId="0" fontId="29" fillId="5" borderId="0" xfId="0" applyFont="1" applyFill="1" applyAlignment="1" applyProtection="1">
      <alignment horizontal="center"/>
      <protection locked="0"/>
    </xf>
    <xf numFmtId="0" fontId="7" fillId="0" borderId="16" xfId="0" applyFont="1" applyBorder="1" applyAlignment="1" applyProtection="1">
      <alignment horizontal="right"/>
      <protection locked="0"/>
    </xf>
    <xf numFmtId="0" fontId="7" fillId="10" borderId="26" xfId="0" applyFont="1" applyFill="1" applyBorder="1" applyAlignment="1">
      <alignment horizontal="center"/>
    </xf>
    <xf numFmtId="0" fontId="7" fillId="10" borderId="27" xfId="0" applyFont="1" applyFill="1" applyBorder="1" applyAlignment="1">
      <alignment horizontal="center"/>
    </xf>
    <xf numFmtId="0" fontId="7" fillId="10" borderId="36" xfId="0" applyFont="1" applyFill="1" applyBorder="1" applyAlignment="1">
      <alignment horizontal="center"/>
    </xf>
    <xf numFmtId="0" fontId="34" fillId="7" borderId="58" xfId="0" applyFont="1" applyFill="1" applyBorder="1" applyAlignment="1">
      <alignment horizontal="right"/>
    </xf>
    <xf numFmtId="0" fontId="34" fillId="7" borderId="2" xfId="0" applyFont="1" applyFill="1" applyBorder="1" applyAlignment="1">
      <alignment horizontal="right"/>
    </xf>
    <xf numFmtId="0" fontId="7" fillId="10" borderId="57" xfId="0" applyFont="1" applyFill="1" applyBorder="1" applyAlignment="1">
      <alignment horizontal="right" vertical="center"/>
    </xf>
    <xf numFmtId="0" fontId="7" fillId="10" borderId="32" xfId="0" applyFont="1" applyFill="1" applyBorder="1" applyAlignment="1">
      <alignment horizontal="right" vertical="center"/>
    </xf>
    <xf numFmtId="0" fontId="7" fillId="10" borderId="50" xfId="0" applyFont="1" applyFill="1" applyBorder="1" applyAlignment="1">
      <alignment horizontal="right" vertical="center"/>
    </xf>
    <xf numFmtId="0" fontId="7" fillId="10" borderId="9" xfId="0" applyFont="1" applyFill="1" applyBorder="1" applyAlignment="1">
      <alignment horizontal="right" vertical="center"/>
    </xf>
    <xf numFmtId="0" fontId="8" fillId="0" borderId="0" xfId="0" applyFont="1" applyProtection="1">
      <protection locked="0"/>
    </xf>
    <xf numFmtId="0" fontId="31" fillId="8" borderId="10" xfId="4" applyFont="1" applyFill="1" applyBorder="1" applyAlignment="1" applyProtection="1">
      <alignment horizontal="center" wrapText="1"/>
      <protection locked="0"/>
    </xf>
    <xf numFmtId="0" fontId="31" fillId="8" borderId="0" xfId="4" applyFont="1" applyFill="1" applyBorder="1" applyAlignment="1" applyProtection="1">
      <alignment horizontal="center" wrapText="1"/>
      <protection locked="0"/>
    </xf>
    <xf numFmtId="0" fontId="31" fillId="8" borderId="11" xfId="4" applyFont="1" applyFill="1" applyBorder="1" applyAlignment="1" applyProtection="1">
      <alignment horizontal="center" wrapText="1"/>
      <protection locked="0"/>
    </xf>
    <xf numFmtId="0" fontId="0" fillId="8" borderId="11" xfId="0" applyFill="1" applyBorder="1" applyAlignment="1" applyProtection="1">
      <alignment horizontal="center" vertical="center" wrapText="1"/>
      <protection locked="0"/>
    </xf>
    <xf numFmtId="0" fontId="18" fillId="0" borderId="0" xfId="0" applyFont="1" applyAlignment="1" applyProtection="1">
      <alignment horizontal="center"/>
      <protection locked="0"/>
    </xf>
    <xf numFmtId="0" fontId="19" fillId="0" borderId="0" xfId="0" applyFont="1" applyAlignment="1" applyProtection="1">
      <alignment horizontal="center"/>
      <protection locked="0"/>
    </xf>
    <xf numFmtId="0" fontId="2" fillId="6" borderId="33" xfId="0" applyFont="1" applyFill="1" applyBorder="1" applyAlignment="1" applyProtection="1">
      <alignment horizontal="center"/>
      <protection locked="0"/>
    </xf>
    <xf numFmtId="0" fontId="2" fillId="6" borderId="38" xfId="0" applyFont="1" applyFill="1" applyBorder="1" applyAlignment="1" applyProtection="1">
      <alignment horizontal="center"/>
      <protection locked="0"/>
    </xf>
    <xf numFmtId="0" fontId="5" fillId="0" borderId="14" xfId="0" applyFont="1"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25"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47" fillId="15" borderId="0" xfId="0" applyFont="1" applyFill="1" applyAlignment="1" applyProtection="1">
      <alignment vertical="center" wrapText="1"/>
      <protection locked="0"/>
    </xf>
    <xf numFmtId="0" fontId="50" fillId="15" borderId="0" xfId="0" applyFont="1" applyFill="1" applyAlignment="1" applyProtection="1">
      <alignment wrapText="1"/>
      <protection locked="0"/>
    </xf>
    <xf numFmtId="0" fontId="0" fillId="0" borderId="31" xfId="0" applyBorder="1" applyAlignment="1" applyProtection="1">
      <alignment horizontal="center"/>
      <protection locked="0"/>
    </xf>
    <xf numFmtId="0" fontId="47" fillId="15" borderId="0" xfId="0" applyFont="1" applyFill="1" applyAlignment="1" applyProtection="1">
      <alignment horizontal="center" vertical="center" wrapText="1"/>
      <protection locked="0"/>
    </xf>
    <xf numFmtId="3" fontId="3" fillId="0" borderId="0" xfId="0" applyNumberFormat="1" applyFont="1" applyAlignment="1" applyProtection="1">
      <alignment horizontal="center"/>
      <protection locked="0"/>
    </xf>
    <xf numFmtId="0" fontId="14" fillId="0" borderId="0" xfId="0" applyFont="1" applyAlignment="1" applyProtection="1">
      <alignment horizontal="left" vertical="top" wrapText="1"/>
      <protection locked="0"/>
    </xf>
    <xf numFmtId="3" fontId="2" fillId="0" borderId="0" xfId="0" applyNumberFormat="1" applyFont="1" applyProtection="1">
      <protection locked="0"/>
    </xf>
    <xf numFmtId="0" fontId="0" fillId="8" borderId="0" xfId="0" applyFill="1" applyBorder="1" applyAlignment="1" applyProtection="1">
      <alignment horizontal="center" vertical="center" wrapText="1"/>
      <protection locked="0"/>
    </xf>
    <xf numFmtId="0" fontId="3" fillId="8" borderId="10" xfId="0" applyFont="1" applyFill="1" applyBorder="1" applyAlignment="1" applyProtection="1">
      <alignment horizontal="center" vertical="center" wrapText="1"/>
      <protection locked="0"/>
    </xf>
  </cellXfs>
  <cellStyles count="8">
    <cellStyle name="Comma" xfId="5" builtinId="3"/>
    <cellStyle name="Comma 2" xfId="6" xr:uid="{1846A914-51B0-443D-A044-CB13092874BE}"/>
    <cellStyle name="Currency" xfId="1" builtinId="4"/>
    <cellStyle name="Currency 2" xfId="7" xr:uid="{9E3930C6-EE74-46FA-919F-6FC3FC72F7B0}"/>
    <cellStyle name="Hyperlink" xfId="4" builtinId="8"/>
    <cellStyle name="Normal" xfId="0" builtinId="0"/>
    <cellStyle name="Normal 2" xfId="3" xr:uid="{00000000-0005-0000-0000-000002000000}"/>
    <cellStyle name="Percent" xfId="2" builtinId="5"/>
  </cellStyles>
  <dxfs count="60">
    <dxf>
      <fill>
        <patternFill>
          <bgColor rgb="FFFFFF00"/>
        </patternFill>
      </fill>
    </dxf>
    <dxf>
      <fill>
        <patternFill>
          <bgColor rgb="FFCCFF9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CCFF9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CCFF9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CCFF9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CCFF9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CC0000"/>
      <color rgb="FFFF9966"/>
      <color rgb="FF0066FF"/>
      <color rgb="FFCC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476250</xdr:colOff>
      <xdr:row>11</xdr:row>
      <xdr:rowOff>276225</xdr:rowOff>
    </xdr:from>
    <xdr:to>
      <xdr:col>3</xdr:col>
      <xdr:colOff>704850</xdr:colOff>
      <xdr:row>18</xdr:row>
      <xdr:rowOff>123825</xdr:rowOff>
    </xdr:to>
    <xdr:sp macro="" textlink="">
      <xdr:nvSpPr>
        <xdr:cNvPr id="4" name="Arrow: Down 3">
          <a:extLst>
            <a:ext uri="{FF2B5EF4-FFF2-40B4-BE49-F238E27FC236}">
              <a16:creationId xmlns:a16="http://schemas.microsoft.com/office/drawing/2014/main" id="{0CD54451-0367-36B0-9047-36950CF351A7}"/>
            </a:ext>
          </a:extLst>
        </xdr:cNvPr>
        <xdr:cNvSpPr/>
      </xdr:nvSpPr>
      <xdr:spPr bwMode="auto">
        <a:xfrm>
          <a:off x="10210800" y="2590800"/>
          <a:ext cx="228600" cy="13049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atalog.uark.edu/graduatecatalog/feeandgeneralinformation/"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catalog.uark.edu/graduatecatalog/feeandgeneralinformation/"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catalog.uark.edu/graduatecatalog/feeandgeneralinformation/"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catalog.uark.edu/graduatecatalog/feeandgeneralinformation/"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s://catalog.uark.edu/graduatecatalog/feeandgeneralinformation/" TargetMode="Externa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6E20B-4556-45DB-93C1-BECA60674999}">
  <sheetPr>
    <tabColor theme="5" tint="0.79998168889431442"/>
  </sheetPr>
  <dimension ref="A1:I33"/>
  <sheetViews>
    <sheetView workbookViewId="0">
      <selection activeCell="D40" sqref="C40:D41"/>
    </sheetView>
  </sheetViews>
  <sheetFormatPr defaultRowHeight="12.75" x14ac:dyDescent="0.2"/>
  <cols>
    <col min="1" max="1" width="16.5703125" style="201" bestFit="1" customWidth="1"/>
    <col min="2" max="2" width="17.85546875" style="202" bestFit="1" customWidth="1"/>
    <col min="3" max="3" width="14.42578125" style="202" bestFit="1" customWidth="1"/>
    <col min="4" max="4" width="27.42578125" style="202" bestFit="1" customWidth="1"/>
    <col min="5" max="5" width="15.28515625" style="202" customWidth="1"/>
    <col min="6" max="6" width="16.85546875" style="202" customWidth="1"/>
    <col min="7" max="16384" width="9.140625" style="202"/>
  </cols>
  <sheetData>
    <row r="1" spans="1:9" x14ac:dyDescent="0.2">
      <c r="A1" s="253" t="s">
        <v>196</v>
      </c>
      <c r="B1" s="253"/>
      <c r="C1" s="253"/>
      <c r="D1" s="253"/>
      <c r="E1" s="253"/>
      <c r="F1" s="253"/>
      <c r="G1" s="253"/>
      <c r="H1" s="253"/>
      <c r="I1" s="253"/>
    </row>
    <row r="2" spans="1:9" x14ac:dyDescent="0.2">
      <c r="A2" s="253"/>
      <c r="B2" s="253"/>
      <c r="C2" s="253"/>
      <c r="D2" s="253"/>
      <c r="E2" s="253"/>
      <c r="F2" s="253"/>
      <c r="G2" s="253"/>
      <c r="H2" s="253"/>
      <c r="I2" s="253"/>
    </row>
    <row r="3" spans="1:9" x14ac:dyDescent="0.2">
      <c r="A3" s="253"/>
      <c r="B3" s="253"/>
      <c r="C3" s="253"/>
      <c r="D3" s="253"/>
      <c r="E3" s="253"/>
      <c r="F3" s="253"/>
      <c r="G3" s="253"/>
      <c r="H3" s="253"/>
      <c r="I3" s="253"/>
    </row>
    <row r="4" spans="1:9" x14ac:dyDescent="0.2">
      <c r="A4" s="253"/>
      <c r="B4" s="253"/>
      <c r="C4" s="253"/>
      <c r="D4" s="253"/>
      <c r="E4" s="253"/>
      <c r="F4" s="253"/>
      <c r="G4" s="253"/>
      <c r="H4" s="253"/>
      <c r="I4" s="253"/>
    </row>
    <row r="5" spans="1:9" x14ac:dyDescent="0.2">
      <c r="A5" s="254"/>
      <c r="B5" s="254"/>
      <c r="C5" s="254"/>
      <c r="D5" s="254"/>
      <c r="E5" s="254"/>
      <c r="F5" s="254"/>
      <c r="G5" s="254"/>
      <c r="H5" s="254"/>
      <c r="I5" s="254"/>
    </row>
    <row r="6" spans="1:9" ht="15" x14ac:dyDescent="0.2">
      <c r="A6" s="257" t="s">
        <v>192</v>
      </c>
      <c r="B6" s="257"/>
      <c r="C6" s="257"/>
      <c r="D6" s="257"/>
      <c r="E6" s="257"/>
      <c r="F6" s="257"/>
      <c r="G6" s="257"/>
      <c r="H6" s="257"/>
      <c r="I6" s="257"/>
    </row>
    <row r="7" spans="1:9" ht="20.25" customHeight="1" x14ac:dyDescent="0.2">
      <c r="A7" s="241" t="s">
        <v>168</v>
      </c>
      <c r="B7" s="244" t="s">
        <v>230</v>
      </c>
      <c r="C7" s="245"/>
      <c r="D7" s="245"/>
      <c r="E7" s="245"/>
      <c r="F7" s="245"/>
      <c r="G7" s="245"/>
      <c r="H7" s="245"/>
      <c r="I7" s="246"/>
    </row>
    <row r="8" spans="1:9" ht="20.25" customHeight="1" x14ac:dyDescent="0.2">
      <c r="A8" s="242"/>
      <c r="B8" s="244" t="s">
        <v>231</v>
      </c>
      <c r="C8" s="245"/>
      <c r="D8" s="245"/>
      <c r="E8" s="245"/>
      <c r="F8" s="245"/>
      <c r="G8" s="245"/>
      <c r="H8" s="245"/>
      <c r="I8" s="246"/>
    </row>
    <row r="9" spans="1:9" ht="20.25" customHeight="1" x14ac:dyDescent="0.2">
      <c r="A9" s="242"/>
      <c r="B9" s="244"/>
      <c r="C9" s="245"/>
      <c r="D9" s="245"/>
      <c r="E9" s="245"/>
      <c r="F9" s="245"/>
      <c r="G9" s="245"/>
      <c r="H9" s="245"/>
      <c r="I9" s="246"/>
    </row>
    <row r="10" spans="1:9" ht="20.25" customHeight="1" x14ac:dyDescent="0.2">
      <c r="A10" s="242"/>
      <c r="B10" s="247" t="s">
        <v>232</v>
      </c>
      <c r="C10" s="248"/>
      <c r="D10" s="248"/>
      <c r="E10" s="248"/>
      <c r="F10" s="248"/>
      <c r="G10" s="248"/>
      <c r="H10" s="248"/>
      <c r="I10" s="249"/>
    </row>
    <row r="11" spans="1:9" ht="20.25" customHeight="1" x14ac:dyDescent="0.2">
      <c r="A11" s="242"/>
      <c r="B11" s="238" t="s">
        <v>193</v>
      </c>
      <c r="C11" s="239"/>
      <c r="D11" s="239"/>
      <c r="E11" s="239"/>
      <c r="F11" s="239"/>
      <c r="G11" s="239"/>
      <c r="H11" s="239"/>
      <c r="I11" s="240"/>
    </row>
    <row r="12" spans="1:9" ht="20.25" customHeight="1" x14ac:dyDescent="0.2">
      <c r="A12" s="242"/>
      <c r="B12" s="238"/>
      <c r="C12" s="239"/>
      <c r="D12" s="239"/>
      <c r="E12" s="239"/>
      <c r="F12" s="239"/>
      <c r="G12" s="239"/>
      <c r="H12" s="239"/>
      <c r="I12" s="240"/>
    </row>
    <row r="13" spans="1:9" ht="20.25" customHeight="1" x14ac:dyDescent="0.2">
      <c r="A13" s="242"/>
      <c r="B13" s="238" t="s">
        <v>170</v>
      </c>
      <c r="C13" s="239"/>
      <c r="D13" s="239"/>
      <c r="E13" s="239"/>
      <c r="F13" s="239"/>
      <c r="G13" s="239"/>
      <c r="H13" s="239"/>
      <c r="I13" s="240"/>
    </row>
    <row r="14" spans="1:9" ht="20.25" customHeight="1" x14ac:dyDescent="0.2">
      <c r="A14" s="243"/>
      <c r="B14" s="238"/>
      <c r="C14" s="239"/>
      <c r="D14" s="239"/>
      <c r="E14" s="239"/>
      <c r="F14" s="239"/>
      <c r="G14" s="239"/>
      <c r="H14" s="239"/>
      <c r="I14" s="240"/>
    </row>
    <row r="15" spans="1:9" ht="20.25" customHeight="1" x14ac:dyDescent="0.2">
      <c r="A15" s="241" t="s">
        <v>169</v>
      </c>
      <c r="B15" s="250" t="s">
        <v>195</v>
      </c>
      <c r="C15" s="251"/>
      <c r="D15" s="251"/>
      <c r="E15" s="251"/>
      <c r="F15" s="251"/>
      <c r="G15" s="251"/>
      <c r="H15" s="251"/>
      <c r="I15" s="252"/>
    </row>
    <row r="16" spans="1:9" ht="20.25" customHeight="1" x14ac:dyDescent="0.2">
      <c r="A16" s="242"/>
      <c r="B16" s="238"/>
      <c r="C16" s="239"/>
      <c r="D16" s="239"/>
      <c r="E16" s="239"/>
      <c r="F16" s="239"/>
      <c r="G16" s="239"/>
      <c r="H16" s="239"/>
      <c r="I16" s="240"/>
    </row>
    <row r="17" spans="1:9" ht="20.25" customHeight="1" x14ac:dyDescent="0.2">
      <c r="A17" s="242"/>
      <c r="B17" s="238"/>
      <c r="C17" s="239"/>
      <c r="D17" s="239"/>
      <c r="E17" s="239"/>
      <c r="F17" s="239"/>
      <c r="G17" s="239"/>
      <c r="H17" s="239"/>
      <c r="I17" s="240"/>
    </row>
    <row r="18" spans="1:9" ht="20.25" customHeight="1" x14ac:dyDescent="0.2">
      <c r="A18" s="243"/>
      <c r="B18" s="238"/>
      <c r="C18" s="239"/>
      <c r="D18" s="239"/>
      <c r="E18" s="239"/>
      <c r="F18" s="239"/>
      <c r="G18" s="239"/>
      <c r="H18" s="239"/>
      <c r="I18" s="240"/>
    </row>
    <row r="19" spans="1:9" ht="25.5" customHeight="1" x14ac:dyDescent="0.2">
      <c r="A19" s="256" t="s">
        <v>171</v>
      </c>
      <c r="B19" s="255" t="s">
        <v>194</v>
      </c>
      <c r="C19" s="255"/>
      <c r="D19" s="255"/>
      <c r="E19" s="255"/>
      <c r="F19" s="255"/>
      <c r="G19" s="255"/>
      <c r="H19" s="255"/>
      <c r="I19" s="255"/>
    </row>
    <row r="20" spans="1:9" ht="25.5" customHeight="1" x14ac:dyDescent="0.2">
      <c r="A20" s="256"/>
      <c r="B20" s="255"/>
      <c r="C20" s="255"/>
      <c r="D20" s="255"/>
      <c r="E20" s="255"/>
      <c r="F20" s="255"/>
      <c r="G20" s="255"/>
      <c r="H20" s="255"/>
      <c r="I20" s="255"/>
    </row>
    <row r="21" spans="1:9" ht="20.25" customHeight="1" x14ac:dyDescent="0.2">
      <c r="A21" s="241" t="s">
        <v>154</v>
      </c>
      <c r="B21" s="250" t="s">
        <v>233</v>
      </c>
      <c r="C21" s="251"/>
      <c r="D21" s="251"/>
      <c r="E21" s="251"/>
      <c r="F21" s="251"/>
      <c r="G21" s="251"/>
      <c r="H21" s="251"/>
      <c r="I21" s="252"/>
    </row>
    <row r="22" spans="1:9" ht="20.25" customHeight="1" x14ac:dyDescent="0.2">
      <c r="A22" s="242"/>
      <c r="B22" s="238"/>
      <c r="C22" s="239"/>
      <c r="D22" s="239"/>
      <c r="E22" s="239"/>
      <c r="F22" s="239"/>
      <c r="G22" s="239"/>
      <c r="H22" s="239"/>
      <c r="I22" s="240"/>
    </row>
    <row r="23" spans="1:9" ht="20.25" customHeight="1" x14ac:dyDescent="0.2">
      <c r="A23" s="242"/>
      <c r="B23" s="220" t="s">
        <v>155</v>
      </c>
      <c r="C23" s="220" t="s">
        <v>166</v>
      </c>
      <c r="D23" s="221" t="s">
        <v>167</v>
      </c>
      <c r="E23" s="222"/>
      <c r="F23" s="222"/>
      <c r="G23" s="222"/>
      <c r="H23" s="222"/>
      <c r="I23" s="223"/>
    </row>
    <row r="24" spans="1:9" ht="20.25" customHeight="1" x14ac:dyDescent="0.2">
      <c r="A24" s="242"/>
      <c r="B24" s="224">
        <v>45</v>
      </c>
      <c r="C24" s="225" t="s">
        <v>156</v>
      </c>
      <c r="D24" s="226" t="s">
        <v>157</v>
      </c>
      <c r="E24" s="222"/>
      <c r="F24" s="222"/>
      <c r="G24" s="222"/>
      <c r="H24" s="222"/>
      <c r="I24" s="223"/>
    </row>
    <row r="25" spans="1:9" ht="20.25" customHeight="1" x14ac:dyDescent="0.2">
      <c r="A25" s="242"/>
      <c r="B25" s="227">
        <v>48.75</v>
      </c>
      <c r="C25" s="228" t="s">
        <v>158</v>
      </c>
      <c r="D25" s="229" t="s">
        <v>159</v>
      </c>
      <c r="E25" s="222"/>
      <c r="F25" s="222"/>
      <c r="G25" s="222"/>
      <c r="H25" s="222"/>
      <c r="I25" s="223"/>
    </row>
    <row r="26" spans="1:9" ht="20.25" customHeight="1" x14ac:dyDescent="0.2">
      <c r="A26" s="242"/>
      <c r="B26" s="224">
        <v>50.7</v>
      </c>
      <c r="C26" s="225" t="s">
        <v>160</v>
      </c>
      <c r="D26" s="226" t="s">
        <v>161</v>
      </c>
      <c r="E26" s="222"/>
      <c r="F26" s="222"/>
      <c r="G26" s="222"/>
      <c r="H26" s="222"/>
      <c r="I26" s="223"/>
    </row>
    <row r="27" spans="1:9" ht="20.25" customHeight="1" x14ac:dyDescent="0.2">
      <c r="A27" s="242"/>
      <c r="B27" s="227">
        <v>52.22</v>
      </c>
      <c r="C27" s="228" t="s">
        <v>162</v>
      </c>
      <c r="D27" s="229" t="s">
        <v>163</v>
      </c>
      <c r="E27" s="230"/>
      <c r="F27" s="230"/>
      <c r="G27" s="230"/>
      <c r="H27" s="230"/>
      <c r="I27" s="231"/>
    </row>
    <row r="28" spans="1:9" ht="20.25" customHeight="1" x14ac:dyDescent="0.2">
      <c r="A28" s="243"/>
      <c r="B28" s="232">
        <v>52.22</v>
      </c>
      <c r="C28" s="233" t="s">
        <v>164</v>
      </c>
      <c r="D28" s="234" t="s">
        <v>165</v>
      </c>
      <c r="E28" s="235"/>
      <c r="F28" s="235"/>
      <c r="G28" s="235"/>
      <c r="H28" s="235"/>
      <c r="I28" s="236"/>
    </row>
    <row r="29" spans="1:9" x14ac:dyDescent="0.2">
      <c r="B29"/>
      <c r="C29" s="203"/>
      <c r="D29" s="203"/>
      <c r="E29" s="203"/>
      <c r="F29" s="203"/>
      <c r="G29" s="203"/>
      <c r="H29" s="203"/>
      <c r="I29" s="203"/>
    </row>
    <row r="30" spans="1:9" x14ac:dyDescent="0.2">
      <c r="B30" s="203"/>
      <c r="C30" s="203"/>
      <c r="D30" s="203"/>
      <c r="E30" s="203"/>
      <c r="F30" s="203"/>
      <c r="G30" s="203"/>
      <c r="H30" s="203"/>
      <c r="I30" s="203"/>
    </row>
    <row r="31" spans="1:9" x14ac:dyDescent="0.2">
      <c r="B31" s="203"/>
      <c r="C31" s="203"/>
      <c r="D31" s="203"/>
      <c r="E31" s="203"/>
      <c r="F31" s="203"/>
      <c r="G31" s="203"/>
      <c r="H31" s="203"/>
      <c r="I31" s="203"/>
    </row>
    <row r="32" spans="1:9" x14ac:dyDescent="0.2">
      <c r="B32" s="203"/>
      <c r="C32" s="203"/>
      <c r="D32" s="203"/>
      <c r="E32" s="203"/>
      <c r="F32" s="203"/>
      <c r="G32" s="203"/>
      <c r="H32" s="203"/>
      <c r="I32" s="203"/>
    </row>
    <row r="33" spans="2:9" x14ac:dyDescent="0.2">
      <c r="B33" s="203"/>
      <c r="C33" s="203"/>
      <c r="D33" s="203"/>
      <c r="E33" s="203"/>
      <c r="F33" s="203"/>
      <c r="G33" s="203"/>
      <c r="H33" s="203"/>
      <c r="I33" s="203"/>
    </row>
  </sheetData>
  <sheetProtection sheet="1" objects="1" scenarios="1" formatCells="0" formatColumns="0" formatRows="0"/>
  <mergeCells count="15">
    <mergeCell ref="B15:I18"/>
    <mergeCell ref="A15:A18"/>
    <mergeCell ref="B21:I22"/>
    <mergeCell ref="A21:A28"/>
    <mergeCell ref="A1:I5"/>
    <mergeCell ref="B19:I20"/>
    <mergeCell ref="A19:A20"/>
    <mergeCell ref="A6:I6"/>
    <mergeCell ref="B11:I12"/>
    <mergeCell ref="B13:I14"/>
    <mergeCell ref="A7:A14"/>
    <mergeCell ref="B7:I7"/>
    <mergeCell ref="B8:I8"/>
    <mergeCell ref="B9:I9"/>
    <mergeCell ref="B10:I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9F22F-5ECD-4B8F-A531-0318C0A81114}">
  <sheetPr>
    <tabColor rgb="FFCC0000"/>
  </sheetPr>
  <dimension ref="A1:D43"/>
  <sheetViews>
    <sheetView workbookViewId="0">
      <selection activeCell="A6" sqref="A6:D7"/>
    </sheetView>
  </sheetViews>
  <sheetFormatPr defaultRowHeight="12.75" x14ac:dyDescent="0.2"/>
  <cols>
    <col min="1" max="1" width="12.28515625" bestFit="1" customWidth="1"/>
    <col min="2" max="2" width="68.42578125" customWidth="1"/>
    <col min="3" max="3" width="65.28515625" style="212" customWidth="1"/>
    <col min="4" max="4" width="18.85546875" customWidth="1"/>
  </cols>
  <sheetData>
    <row r="1" spans="1:4" ht="12.75" customHeight="1" x14ac:dyDescent="0.2">
      <c r="A1" s="270" t="s">
        <v>217</v>
      </c>
      <c r="B1" s="270"/>
      <c r="C1" s="270"/>
      <c r="D1" s="270"/>
    </row>
    <row r="2" spans="1:4" ht="12.75" customHeight="1" x14ac:dyDescent="0.2">
      <c r="A2" s="270"/>
      <c r="B2" s="270"/>
      <c r="C2" s="270"/>
      <c r="D2" s="270"/>
    </row>
    <row r="3" spans="1:4" ht="12.75" customHeight="1" x14ac:dyDescent="0.2">
      <c r="A3" s="270"/>
      <c r="B3" s="270"/>
      <c r="C3" s="270"/>
      <c r="D3" s="270"/>
    </row>
    <row r="4" spans="1:4" ht="12.75" customHeight="1" x14ac:dyDescent="0.2">
      <c r="A4" s="275" t="s">
        <v>234</v>
      </c>
      <c r="B4" s="276"/>
      <c r="C4" s="276"/>
      <c r="D4" s="277"/>
    </row>
    <row r="5" spans="1:4" ht="12.75" customHeight="1" x14ac:dyDescent="0.2">
      <c r="A5" s="278"/>
      <c r="B5" s="279"/>
      <c r="C5" s="279"/>
      <c r="D5" s="280"/>
    </row>
    <row r="6" spans="1:4" ht="14.25" customHeight="1" x14ac:dyDescent="0.2">
      <c r="A6" s="271" t="s">
        <v>197</v>
      </c>
      <c r="B6" s="271"/>
      <c r="C6" s="271"/>
      <c r="D6" s="271"/>
    </row>
    <row r="7" spans="1:4" x14ac:dyDescent="0.2">
      <c r="A7" s="271"/>
      <c r="B7" s="271"/>
      <c r="C7" s="271"/>
      <c r="D7" s="271"/>
    </row>
    <row r="8" spans="1:4" ht="15" x14ac:dyDescent="0.2">
      <c r="A8" s="264" t="s">
        <v>177</v>
      </c>
      <c r="B8" s="219" t="s">
        <v>218</v>
      </c>
      <c r="C8" s="219" t="s">
        <v>220</v>
      </c>
      <c r="D8" s="272" t="s">
        <v>229</v>
      </c>
    </row>
    <row r="9" spans="1:4" ht="38.25" x14ac:dyDescent="0.2">
      <c r="A9" s="264"/>
      <c r="B9" s="214" t="s">
        <v>219</v>
      </c>
      <c r="C9" s="214" t="s">
        <v>221</v>
      </c>
      <c r="D9" s="273"/>
    </row>
    <row r="10" spans="1:4" x14ac:dyDescent="0.2">
      <c r="A10" s="264"/>
      <c r="B10" s="215" t="s">
        <v>173</v>
      </c>
      <c r="C10" s="215" t="s">
        <v>173</v>
      </c>
      <c r="D10" s="273"/>
    </row>
    <row r="11" spans="1:4" ht="51" x14ac:dyDescent="0.2">
      <c r="A11" s="264"/>
      <c r="B11" s="213" t="s">
        <v>178</v>
      </c>
      <c r="C11" s="213" t="s">
        <v>180</v>
      </c>
      <c r="D11" s="273"/>
    </row>
    <row r="12" spans="1:4" ht="25.5" x14ac:dyDescent="0.2">
      <c r="A12" s="264"/>
      <c r="B12" s="213" t="s">
        <v>179</v>
      </c>
      <c r="C12" s="213" t="s">
        <v>181</v>
      </c>
      <c r="D12" s="273"/>
    </row>
    <row r="13" spans="1:4" ht="12.75" customHeight="1" x14ac:dyDescent="0.2">
      <c r="A13" s="265"/>
      <c r="B13" s="265"/>
      <c r="C13" s="265"/>
      <c r="D13" s="273"/>
    </row>
    <row r="14" spans="1:4" ht="12.75" customHeight="1" x14ac:dyDescent="0.2">
      <c r="A14" s="264" t="s">
        <v>172</v>
      </c>
      <c r="B14" s="266" t="s">
        <v>222</v>
      </c>
      <c r="C14" s="266"/>
      <c r="D14" s="273"/>
    </row>
    <row r="15" spans="1:4" ht="12.75" customHeight="1" x14ac:dyDescent="0.2">
      <c r="A15" s="264"/>
      <c r="B15" s="267" t="s">
        <v>173</v>
      </c>
      <c r="C15" s="267"/>
      <c r="D15" s="273"/>
    </row>
    <row r="16" spans="1:4" ht="12.75" customHeight="1" x14ac:dyDescent="0.2">
      <c r="A16" s="264"/>
      <c r="B16" s="268" t="s">
        <v>174</v>
      </c>
      <c r="C16" s="268"/>
      <c r="D16" s="273"/>
    </row>
    <row r="17" spans="1:4" ht="12.75" customHeight="1" x14ac:dyDescent="0.2">
      <c r="A17" s="264"/>
      <c r="B17" s="268" t="s">
        <v>175</v>
      </c>
      <c r="C17" s="268"/>
      <c r="D17" s="273"/>
    </row>
    <row r="18" spans="1:4" ht="12.75" customHeight="1" x14ac:dyDescent="0.2">
      <c r="A18" s="264"/>
      <c r="B18" s="268" t="s">
        <v>176</v>
      </c>
      <c r="C18" s="268"/>
      <c r="D18" s="273"/>
    </row>
    <row r="19" spans="1:4" ht="14.25" customHeight="1" x14ac:dyDescent="0.2">
      <c r="A19" s="264"/>
      <c r="B19" s="269"/>
      <c r="C19" s="269"/>
      <c r="D19" s="274"/>
    </row>
    <row r="20" spans="1:4" ht="15" customHeight="1" x14ac:dyDescent="0.2">
      <c r="A20" s="263" t="s">
        <v>224</v>
      </c>
      <c r="B20" s="263"/>
      <c r="C20" s="263"/>
      <c r="D20" s="263"/>
    </row>
    <row r="21" spans="1:4" ht="15" customHeight="1" x14ac:dyDescent="0.2">
      <c r="A21" s="263"/>
      <c r="B21" s="263"/>
      <c r="C21" s="263"/>
      <c r="D21" s="263"/>
    </row>
    <row r="22" spans="1:4" ht="25.5" x14ac:dyDescent="0.2">
      <c r="A22" s="260" t="s">
        <v>182</v>
      </c>
      <c r="B22" s="260"/>
      <c r="C22" s="216" t="s">
        <v>225</v>
      </c>
      <c r="D22" s="216" t="s">
        <v>226</v>
      </c>
    </row>
    <row r="23" spans="1:4" x14ac:dyDescent="0.2">
      <c r="A23" s="261" t="s">
        <v>198</v>
      </c>
      <c r="B23" s="261"/>
      <c r="C23" s="261"/>
      <c r="D23" s="261"/>
    </row>
    <row r="24" spans="1:4" ht="25.5" x14ac:dyDescent="0.2">
      <c r="A24" s="258" t="s">
        <v>199</v>
      </c>
      <c r="B24" s="258"/>
      <c r="C24" s="217" t="s">
        <v>200</v>
      </c>
      <c r="D24" s="218" t="s">
        <v>183</v>
      </c>
    </row>
    <row r="25" spans="1:4" x14ac:dyDescent="0.2">
      <c r="A25" s="258" t="s">
        <v>201</v>
      </c>
      <c r="B25" s="258"/>
      <c r="C25" s="217" t="s">
        <v>185</v>
      </c>
      <c r="D25" s="218" t="s">
        <v>184</v>
      </c>
    </row>
    <row r="26" spans="1:4" x14ac:dyDescent="0.2">
      <c r="A26" s="258" t="s">
        <v>202</v>
      </c>
      <c r="B26" s="258"/>
      <c r="C26" s="217" t="s">
        <v>185</v>
      </c>
      <c r="D26" s="218" t="s">
        <v>184</v>
      </c>
    </row>
    <row r="27" spans="1:4" x14ac:dyDescent="0.2">
      <c r="A27" s="261" t="s">
        <v>203</v>
      </c>
      <c r="B27" s="261"/>
      <c r="C27" s="261"/>
      <c r="D27" s="261"/>
    </row>
    <row r="28" spans="1:4" ht="25.5" x14ac:dyDescent="0.2">
      <c r="A28" s="258" t="s">
        <v>204</v>
      </c>
      <c r="B28" s="258"/>
      <c r="C28" s="217" t="s">
        <v>189</v>
      </c>
      <c r="D28" s="218" t="s">
        <v>183</v>
      </c>
    </row>
    <row r="29" spans="1:4" x14ac:dyDescent="0.2">
      <c r="A29" s="258" t="s">
        <v>205</v>
      </c>
      <c r="B29" s="258"/>
      <c r="C29" s="217" t="s">
        <v>227</v>
      </c>
      <c r="D29" s="218" t="s">
        <v>183</v>
      </c>
    </row>
    <row r="30" spans="1:4" x14ac:dyDescent="0.2">
      <c r="A30" s="261" t="s">
        <v>206</v>
      </c>
      <c r="B30" s="261"/>
      <c r="C30" s="261"/>
      <c r="D30" s="261"/>
    </row>
    <row r="31" spans="1:4" x14ac:dyDescent="0.2">
      <c r="A31" s="258" t="s">
        <v>190</v>
      </c>
      <c r="B31" s="258"/>
      <c r="C31" s="217" t="s">
        <v>185</v>
      </c>
      <c r="D31" s="218" t="s">
        <v>184</v>
      </c>
    </row>
    <row r="32" spans="1:4" x14ac:dyDescent="0.2">
      <c r="A32" s="258" t="s">
        <v>186</v>
      </c>
      <c r="B32" s="258"/>
      <c r="C32" s="217" t="s">
        <v>185</v>
      </c>
      <c r="D32" s="218" t="s">
        <v>184</v>
      </c>
    </row>
    <row r="33" spans="1:4" x14ac:dyDescent="0.2">
      <c r="A33" s="261" t="s">
        <v>207</v>
      </c>
      <c r="B33" s="261"/>
      <c r="C33" s="261"/>
      <c r="D33" s="261"/>
    </row>
    <row r="34" spans="1:4" ht="25.5" x14ac:dyDescent="0.2">
      <c r="A34" s="258" t="s">
        <v>208</v>
      </c>
      <c r="B34" s="258"/>
      <c r="C34" s="217" t="s">
        <v>210</v>
      </c>
      <c r="D34" s="218" t="s">
        <v>209</v>
      </c>
    </row>
    <row r="35" spans="1:4" ht="25.5" x14ac:dyDescent="0.2">
      <c r="A35" s="258" t="s">
        <v>211</v>
      </c>
      <c r="B35" s="258"/>
      <c r="C35" s="217" t="s">
        <v>212</v>
      </c>
      <c r="D35" s="218" t="s">
        <v>209</v>
      </c>
    </row>
    <row r="36" spans="1:4" x14ac:dyDescent="0.2">
      <c r="A36" s="261" t="s">
        <v>213</v>
      </c>
      <c r="B36" s="261"/>
      <c r="C36" s="261"/>
      <c r="D36" s="261"/>
    </row>
    <row r="37" spans="1:4" ht="25.5" x14ac:dyDescent="0.2">
      <c r="A37" s="258" t="s">
        <v>214</v>
      </c>
      <c r="B37" s="258"/>
      <c r="C37" s="217" t="s">
        <v>215</v>
      </c>
      <c r="D37" s="218" t="s">
        <v>188</v>
      </c>
    </row>
    <row r="38" spans="1:4" x14ac:dyDescent="0.2">
      <c r="A38" s="258" t="s">
        <v>187</v>
      </c>
      <c r="B38" s="258"/>
      <c r="C38" s="217" t="s">
        <v>216</v>
      </c>
      <c r="D38" s="218" t="s">
        <v>188</v>
      </c>
    </row>
    <row r="39" spans="1:4" x14ac:dyDescent="0.2">
      <c r="A39" s="262" t="s">
        <v>223</v>
      </c>
      <c r="B39" s="262"/>
      <c r="C39" s="262"/>
      <c r="D39" s="262"/>
    </row>
    <row r="40" spans="1:4" x14ac:dyDescent="0.2">
      <c r="A40" s="259" t="s">
        <v>228</v>
      </c>
      <c r="B40" s="259"/>
      <c r="C40" s="259"/>
      <c r="D40" s="259"/>
    </row>
    <row r="41" spans="1:4" x14ac:dyDescent="0.2">
      <c r="A41" s="259"/>
      <c r="B41" s="259"/>
      <c r="C41" s="259"/>
      <c r="D41" s="259"/>
    </row>
    <row r="42" spans="1:4" x14ac:dyDescent="0.2">
      <c r="A42" s="259"/>
      <c r="B42" s="259"/>
      <c r="C42" s="259"/>
      <c r="D42" s="259"/>
    </row>
    <row r="43" spans="1:4" x14ac:dyDescent="0.2">
      <c r="A43" s="259"/>
      <c r="B43" s="259"/>
      <c r="C43" s="259"/>
      <c r="D43" s="259"/>
    </row>
  </sheetData>
  <sheetProtection formatCells="0" formatColumns="0" formatRows="0"/>
  <mergeCells count="33">
    <mergeCell ref="B17:C17"/>
    <mergeCell ref="B18:C18"/>
    <mergeCell ref="A14:A19"/>
    <mergeCell ref="B19:C19"/>
    <mergeCell ref="A1:D3"/>
    <mergeCell ref="A6:D7"/>
    <mergeCell ref="D8:D19"/>
    <mergeCell ref="A4:D5"/>
    <mergeCell ref="A8:A12"/>
    <mergeCell ref="A13:C13"/>
    <mergeCell ref="B14:C14"/>
    <mergeCell ref="B15:C15"/>
    <mergeCell ref="B16:C16"/>
    <mergeCell ref="A20:D21"/>
    <mergeCell ref="A31:B31"/>
    <mergeCell ref="A32:B32"/>
    <mergeCell ref="A34:B34"/>
    <mergeCell ref="A35:B35"/>
    <mergeCell ref="A24:B24"/>
    <mergeCell ref="A25:B25"/>
    <mergeCell ref="A26:B26"/>
    <mergeCell ref="A28:B28"/>
    <mergeCell ref="A29:B29"/>
    <mergeCell ref="A38:B38"/>
    <mergeCell ref="A40:D43"/>
    <mergeCell ref="A22:B22"/>
    <mergeCell ref="A23:D23"/>
    <mergeCell ref="A27:D27"/>
    <mergeCell ref="A30:D30"/>
    <mergeCell ref="A33:D33"/>
    <mergeCell ref="A36:D36"/>
    <mergeCell ref="A39:D39"/>
    <mergeCell ref="A37:B3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IW203"/>
  <sheetViews>
    <sheetView zoomScaleNormal="100" workbookViewId="0">
      <selection activeCell="A2" sqref="A2:C2"/>
    </sheetView>
  </sheetViews>
  <sheetFormatPr defaultRowHeight="12.75" x14ac:dyDescent="0.2"/>
  <cols>
    <col min="1" max="1" width="33.42578125" style="5" customWidth="1"/>
    <col min="2" max="2" width="9.42578125" style="5" bestFit="1" customWidth="1"/>
    <col min="3" max="3" width="6.85546875" style="5" customWidth="1"/>
    <col min="4" max="4" width="3.5703125" style="5" customWidth="1"/>
    <col min="5" max="5" width="5.5703125" style="5" customWidth="1"/>
    <col min="6" max="6" width="6.42578125" style="5" customWidth="1"/>
    <col min="7" max="7" width="11.42578125" style="5" bestFit="1" customWidth="1"/>
    <col min="8" max="8" width="5.42578125" style="5" customWidth="1"/>
    <col min="9" max="10" width="10" style="5" bestFit="1" customWidth="1"/>
    <col min="11" max="11" width="9.140625" style="96" customWidth="1"/>
    <col min="12" max="12" width="9.140625" style="5" customWidth="1"/>
    <col min="13" max="13" width="18.85546875" style="5" customWidth="1"/>
    <col min="14" max="14" width="9.140625" style="5"/>
    <col min="15" max="15" width="23.140625" style="5" customWidth="1"/>
    <col min="16" max="16" width="14.7109375" style="5" customWidth="1"/>
    <col min="17" max="17" width="13.42578125" style="5" customWidth="1"/>
    <col min="18" max="18" width="12.5703125" style="5" customWidth="1"/>
    <col min="19" max="19" width="18.7109375" style="5" customWidth="1"/>
    <col min="20" max="20" width="24.5703125" style="5" bestFit="1" customWidth="1"/>
    <col min="21" max="21" width="19.7109375" style="5" customWidth="1"/>
    <col min="22" max="16384" width="9.140625" style="5"/>
  </cols>
  <sheetData>
    <row r="1" spans="1:18" s="95" customFormat="1" ht="18.75" thickBot="1" x14ac:dyDescent="0.3">
      <c r="A1" s="317"/>
      <c r="B1" s="317"/>
      <c r="C1" s="317"/>
      <c r="D1" s="317"/>
      <c r="E1" s="317"/>
      <c r="F1" s="317"/>
      <c r="G1" s="317"/>
      <c r="H1" s="317"/>
      <c r="I1" s="317"/>
      <c r="J1" s="317"/>
      <c r="K1" s="317"/>
      <c r="L1" s="317"/>
      <c r="M1" s="186"/>
    </row>
    <row r="2" spans="1:18" ht="16.5" customHeight="1" thickBot="1" x14ac:dyDescent="0.25">
      <c r="A2" s="318" t="s">
        <v>0</v>
      </c>
      <c r="B2" s="319"/>
      <c r="C2" s="319"/>
      <c r="D2" s="320" t="s">
        <v>1</v>
      </c>
      <c r="E2" s="320"/>
      <c r="F2" s="321"/>
      <c r="G2" s="321"/>
      <c r="H2" s="322"/>
      <c r="J2" s="6"/>
      <c r="K2" s="7"/>
      <c r="L2" s="6"/>
      <c r="M2" s="6"/>
      <c r="N2" s="10"/>
      <c r="O2" s="97" t="s">
        <v>126</v>
      </c>
      <c r="P2" s="98"/>
      <c r="Q2" s="6"/>
      <c r="R2" s="99"/>
    </row>
    <row r="3" spans="1:18" ht="16.5" customHeight="1" x14ac:dyDescent="0.2">
      <c r="A3" s="8" t="s">
        <v>125</v>
      </c>
      <c r="B3" s="323"/>
      <c r="C3" s="324"/>
      <c r="D3" s="324"/>
      <c r="E3" s="324"/>
      <c r="F3" s="324"/>
      <c r="G3" s="324"/>
      <c r="H3" s="325"/>
      <c r="J3" s="346" t="s">
        <v>152</v>
      </c>
      <c r="K3" s="347"/>
      <c r="L3" s="348"/>
      <c r="N3" s="10"/>
      <c r="O3" s="97" t="s">
        <v>2</v>
      </c>
      <c r="P3" s="10"/>
      <c r="Q3" s="74"/>
      <c r="R3" s="99"/>
    </row>
    <row r="4" spans="1:18" ht="16.5" customHeight="1" thickBot="1" x14ac:dyDescent="0.25">
      <c r="A4" s="8" t="s">
        <v>3</v>
      </c>
      <c r="B4" s="339"/>
      <c r="C4" s="340"/>
      <c r="D4" s="4" t="s">
        <v>4</v>
      </c>
      <c r="E4" s="341"/>
      <c r="F4" s="333"/>
      <c r="G4" s="333"/>
      <c r="H4" s="334"/>
      <c r="J4" s="349" t="s">
        <v>5</v>
      </c>
      <c r="K4" s="350"/>
      <c r="L4" s="351"/>
      <c r="O4" s="97" t="s">
        <v>6</v>
      </c>
      <c r="P4" s="100"/>
      <c r="Q4" s="74"/>
    </row>
    <row r="5" spans="1:18" ht="16.5" customHeight="1" x14ac:dyDescent="0.2">
      <c r="A5" s="8" t="s">
        <v>7</v>
      </c>
      <c r="B5" s="329"/>
      <c r="C5" s="330"/>
      <c r="D5" s="330"/>
      <c r="E5" s="330"/>
      <c r="F5" s="330"/>
      <c r="G5" s="330"/>
      <c r="H5" s="331"/>
      <c r="I5" s="9"/>
      <c r="J5" s="10"/>
      <c r="K5" s="6"/>
      <c r="O5" s="97" t="s">
        <v>8</v>
      </c>
    </row>
    <row r="6" spans="1:18" ht="16.5" customHeight="1" thickBot="1" x14ac:dyDescent="0.25">
      <c r="A6" s="11" t="s">
        <v>9</v>
      </c>
      <c r="B6" s="332"/>
      <c r="C6" s="333"/>
      <c r="D6" s="333"/>
      <c r="E6" s="333"/>
      <c r="F6" s="333"/>
      <c r="G6" s="333"/>
      <c r="H6" s="334"/>
      <c r="I6" s="9"/>
      <c r="J6" s="167"/>
      <c r="K6" s="87"/>
    </row>
    <row r="7" spans="1:18" ht="16.5" customHeight="1" thickBot="1" x14ac:dyDescent="0.25">
      <c r="A7" s="198" t="s">
        <v>153</v>
      </c>
      <c r="B7" s="345"/>
      <c r="C7" s="345"/>
      <c r="D7" s="342" t="s">
        <v>143</v>
      </c>
      <c r="E7" s="342"/>
      <c r="F7" s="342"/>
      <c r="G7" s="343"/>
      <c r="H7" s="344"/>
      <c r="I7" s="9"/>
      <c r="J7" s="10"/>
      <c r="K7" s="6"/>
    </row>
    <row r="8" spans="1:18" ht="13.5" thickBot="1" x14ac:dyDescent="0.25">
      <c r="A8" s="352" t="s">
        <v>234</v>
      </c>
      <c r="B8" s="352"/>
      <c r="C8" s="352"/>
      <c r="D8" s="352"/>
      <c r="E8" s="352"/>
      <c r="F8" s="352"/>
      <c r="G8" s="352"/>
      <c r="H8" s="352"/>
      <c r="I8" s="352"/>
      <c r="J8" s="352"/>
      <c r="K8" s="352"/>
      <c r="L8" s="352"/>
      <c r="M8" s="352"/>
    </row>
    <row r="9" spans="1:18" s="103" customFormat="1" ht="27" thickTop="1" thickBot="1" x14ac:dyDescent="0.25">
      <c r="A9" s="6"/>
      <c r="B9" s="168"/>
      <c r="C9" s="326" t="s">
        <v>10</v>
      </c>
      <c r="D9" s="327"/>
      <c r="E9" s="327"/>
      <c r="F9" s="326" t="s">
        <v>11</v>
      </c>
      <c r="G9" s="328"/>
      <c r="H9" s="168" t="s">
        <v>12</v>
      </c>
      <c r="I9" s="337" t="s">
        <v>13</v>
      </c>
      <c r="J9" s="338"/>
      <c r="K9" s="335" t="s">
        <v>14</v>
      </c>
      <c r="L9" s="336"/>
      <c r="M9" s="204" t="s">
        <v>191</v>
      </c>
      <c r="N9" s="101"/>
      <c r="O9" s="281" t="s">
        <v>110</v>
      </c>
      <c r="P9" s="282"/>
      <c r="Q9" s="102"/>
      <c r="R9" s="102"/>
    </row>
    <row r="10" spans="1:18" s="103" customFormat="1" ht="15.75" thickBot="1" x14ac:dyDescent="0.25">
      <c r="A10" s="16" t="s">
        <v>15</v>
      </c>
      <c r="B10" s="17" t="s">
        <v>16</v>
      </c>
      <c r="C10" s="302" t="s">
        <v>17</v>
      </c>
      <c r="D10" s="303"/>
      <c r="E10" s="303"/>
      <c r="F10" s="17" t="s">
        <v>18</v>
      </c>
      <c r="G10" s="18" t="s">
        <v>19</v>
      </c>
      <c r="H10" s="19" t="s">
        <v>20</v>
      </c>
      <c r="I10" s="20" t="s">
        <v>21</v>
      </c>
      <c r="J10" s="20" t="s">
        <v>22</v>
      </c>
      <c r="K10" s="20" t="s">
        <v>21</v>
      </c>
      <c r="L10" s="20" t="s">
        <v>22</v>
      </c>
      <c r="M10" s="205"/>
      <c r="O10" s="148"/>
      <c r="P10" s="149"/>
      <c r="Q10" s="102"/>
      <c r="R10" s="102"/>
    </row>
    <row r="11" spans="1:18" s="103" customFormat="1" ht="15" x14ac:dyDescent="0.2">
      <c r="A11" s="6" t="str">
        <f>IF(B5=0,"PI",B5)</f>
        <v>PI</v>
      </c>
      <c r="B11" s="21"/>
      <c r="C11" s="22">
        <v>9</v>
      </c>
      <c r="D11" s="10" t="s">
        <v>23</v>
      </c>
      <c r="E11" s="23" t="s">
        <v>24</v>
      </c>
      <c r="F11" s="24"/>
      <c r="G11" s="25"/>
      <c r="H11" s="26">
        <v>0</v>
      </c>
      <c r="I11" s="27">
        <f>TRUNC(ROUND(($B11/$C11)*$F11*(1-$H11),0),0)</f>
        <v>0</v>
      </c>
      <c r="J11" s="27">
        <f>TRUNC(ROUND(($B11/$C11)*$F11*$H11,0),0)</f>
        <v>0</v>
      </c>
      <c r="K11" s="88">
        <f>SUM($I11)</f>
        <v>0</v>
      </c>
      <c r="L11" s="88">
        <f>SUM($J11)</f>
        <v>0</v>
      </c>
      <c r="M11" s="206"/>
      <c r="O11" s="150" t="s">
        <v>25</v>
      </c>
      <c r="P11" s="151">
        <v>44378</v>
      </c>
      <c r="Q11" s="102"/>
      <c r="R11" s="102"/>
    </row>
    <row r="12" spans="1:18" s="103" customFormat="1" ht="15" x14ac:dyDescent="0.2">
      <c r="A12" s="3" t="s">
        <v>26</v>
      </c>
      <c r="B12" s="28"/>
      <c r="C12" s="29"/>
      <c r="D12" s="30"/>
      <c r="E12" s="31" t="str">
        <f>IF(C11=9,"Sum","")</f>
        <v>Sum</v>
      </c>
      <c r="F12" s="32"/>
      <c r="G12" s="31"/>
      <c r="H12" s="33">
        <v>0</v>
      </c>
      <c r="I12" s="27">
        <f>TRUNC(ROUND(($B11/$C11)*$G12*(1-$H12),0),0)</f>
        <v>0</v>
      </c>
      <c r="J12" s="27">
        <f>TRUNC(ROUND(($B11/$C11)*$G12*$H12,0),0)</f>
        <v>0</v>
      </c>
      <c r="K12" s="88">
        <f t="shared" ref="K12:K29" si="0">SUM($I12)</f>
        <v>0</v>
      </c>
      <c r="L12" s="88">
        <f t="shared" ref="L12:L29" si="1">SUM($J12)</f>
        <v>0</v>
      </c>
      <c r="M12" s="206"/>
      <c r="O12" s="152" t="s">
        <v>5</v>
      </c>
      <c r="P12" s="153">
        <v>0.5</v>
      </c>
      <c r="Q12" s="102"/>
      <c r="R12" s="102"/>
    </row>
    <row r="13" spans="1:18" s="103" customFormat="1" ht="15" x14ac:dyDescent="0.2">
      <c r="A13" s="6" t="s">
        <v>27</v>
      </c>
      <c r="B13" s="34"/>
      <c r="C13" s="35">
        <v>9</v>
      </c>
      <c r="D13" s="10" t="s">
        <v>23</v>
      </c>
      <c r="E13" s="23" t="s">
        <v>24</v>
      </c>
      <c r="F13" s="24"/>
      <c r="G13" s="25"/>
      <c r="H13" s="36">
        <v>0</v>
      </c>
      <c r="I13" s="27">
        <f>TRUNC(ROUND(($B13/$C13)*$F13*(1-$H13),0),0)</f>
        <v>0</v>
      </c>
      <c r="J13" s="27">
        <f>TRUNC(ROUND(($B13/$C13)*$F13*$H13,0),0)</f>
        <v>0</v>
      </c>
      <c r="K13" s="88">
        <f>SUM($I13)</f>
        <v>0</v>
      </c>
      <c r="L13" s="88">
        <f>SUM($J13)</f>
        <v>0</v>
      </c>
      <c r="M13" s="206"/>
      <c r="O13" s="152" t="s">
        <v>28</v>
      </c>
      <c r="P13" s="153">
        <v>0.49</v>
      </c>
      <c r="Q13" s="102"/>
      <c r="R13" s="102"/>
    </row>
    <row r="14" spans="1:18" s="103" customFormat="1" ht="15" x14ac:dyDescent="0.2">
      <c r="A14" s="3" t="s">
        <v>29</v>
      </c>
      <c r="B14" s="28"/>
      <c r="C14" s="37"/>
      <c r="D14" s="30"/>
      <c r="E14" s="31" t="str">
        <f>IF(C13=9,"Sum","")</f>
        <v>Sum</v>
      </c>
      <c r="F14" s="32"/>
      <c r="G14" s="31"/>
      <c r="H14" s="33">
        <v>0</v>
      </c>
      <c r="I14" s="27">
        <f>TRUNC(ROUND(($B13/$C13)*$G14*(1-$H14),0),0)</f>
        <v>0</v>
      </c>
      <c r="J14" s="27">
        <f>TRUNC(ROUND(($B13/$C13)*$G14*$H14,0),0)</f>
        <v>0</v>
      </c>
      <c r="K14" s="88">
        <f t="shared" si="0"/>
        <v>0</v>
      </c>
      <c r="L14" s="88">
        <f t="shared" si="1"/>
        <v>0</v>
      </c>
      <c r="M14" s="206"/>
      <c r="O14" s="152" t="s">
        <v>30</v>
      </c>
      <c r="P14" s="153">
        <v>0.38</v>
      </c>
      <c r="Q14" s="102"/>
      <c r="R14" s="102"/>
    </row>
    <row r="15" spans="1:18" s="103" customFormat="1" ht="15" x14ac:dyDescent="0.2">
      <c r="A15" s="6" t="s">
        <v>31</v>
      </c>
      <c r="B15" s="34"/>
      <c r="C15" s="35">
        <v>9</v>
      </c>
      <c r="D15" s="10" t="s">
        <v>23</v>
      </c>
      <c r="E15" s="23" t="s">
        <v>24</v>
      </c>
      <c r="F15" s="24"/>
      <c r="G15" s="25"/>
      <c r="H15" s="36">
        <v>0</v>
      </c>
      <c r="I15" s="27">
        <f>TRUNC(ROUND(($B15/$C15)*$F15*(1-$H15),0),0)</f>
        <v>0</v>
      </c>
      <c r="J15" s="27">
        <f>TRUNC(ROUND(($B15/$C15)*$F15*$H15,0),0)</f>
        <v>0</v>
      </c>
      <c r="K15" s="88">
        <f>SUM($I15)</f>
        <v>0</v>
      </c>
      <c r="L15" s="88">
        <f>SUM($J15)</f>
        <v>0</v>
      </c>
      <c r="M15" s="206"/>
      <c r="O15" s="152" t="s">
        <v>32</v>
      </c>
      <c r="P15" s="153">
        <v>0.26</v>
      </c>
      <c r="Q15" s="102"/>
      <c r="R15" s="102"/>
    </row>
    <row r="16" spans="1:18" s="103" customFormat="1" ht="15.75" thickBot="1" x14ac:dyDescent="0.25">
      <c r="A16" s="3" t="s">
        <v>33</v>
      </c>
      <c r="B16" s="28"/>
      <c r="C16" s="38"/>
      <c r="D16" s="39"/>
      <c r="E16" s="31" t="str">
        <f>IF(C15=9,"Sum","")</f>
        <v>Sum</v>
      </c>
      <c r="F16" s="32"/>
      <c r="G16" s="31"/>
      <c r="H16" s="33">
        <v>0</v>
      </c>
      <c r="I16" s="27">
        <f>TRUNC(ROUND(($B15/$C15)*$G16*(1-$H16),0),0)</f>
        <v>0</v>
      </c>
      <c r="J16" s="27">
        <f>TRUNC(ROUND(($B15/$C15)*$G16*$H16,0),0)</f>
        <v>0</v>
      </c>
      <c r="K16" s="88">
        <f t="shared" si="0"/>
        <v>0</v>
      </c>
      <c r="L16" s="88">
        <f t="shared" si="1"/>
        <v>0</v>
      </c>
      <c r="M16" s="206"/>
      <c r="O16" s="154"/>
      <c r="P16" s="155"/>
      <c r="Q16" s="102"/>
      <c r="R16" s="102"/>
    </row>
    <row r="17" spans="1:25" s="103" customFormat="1" ht="16.5" thickTop="1" thickBot="1" x14ac:dyDescent="0.25">
      <c r="A17" s="6" t="s">
        <v>34</v>
      </c>
      <c r="B17" s="34"/>
      <c r="C17" s="35">
        <v>9</v>
      </c>
      <c r="D17" s="10" t="s">
        <v>23</v>
      </c>
      <c r="E17" s="23" t="s">
        <v>24</v>
      </c>
      <c r="F17" s="24"/>
      <c r="G17" s="25"/>
      <c r="H17" s="36">
        <v>0</v>
      </c>
      <c r="I17" s="27">
        <f>TRUNC(ROUND(($B17/$C17)*$F17*(1-$H17),0),0)</f>
        <v>0</v>
      </c>
      <c r="J17" s="27">
        <f>TRUNC(ROUND(($B17/$C17)*$F17*$H17,0),0)</f>
        <v>0</v>
      </c>
      <c r="K17" s="88">
        <f>SUM($I17)</f>
        <v>0</v>
      </c>
      <c r="L17" s="88">
        <f>SUM($J17)</f>
        <v>0</v>
      </c>
      <c r="M17" s="206"/>
      <c r="O17" s="102"/>
      <c r="P17" s="102"/>
      <c r="Q17" s="102"/>
      <c r="R17" s="102"/>
    </row>
    <row r="18" spans="1:25" s="103" customFormat="1" ht="15" x14ac:dyDescent="0.2">
      <c r="A18" s="3" t="s">
        <v>35</v>
      </c>
      <c r="B18" s="28"/>
      <c r="C18" s="38"/>
      <c r="D18" s="39"/>
      <c r="E18" s="31" t="str">
        <f>IF(C17=9,"Sum","")</f>
        <v>Sum</v>
      </c>
      <c r="F18" s="32"/>
      <c r="G18" s="31"/>
      <c r="H18" s="33">
        <v>0</v>
      </c>
      <c r="I18" s="27">
        <f>TRUNC(ROUND(($B17/$C17)*$G18*(1-$H18),0),0)</f>
        <v>0</v>
      </c>
      <c r="J18" s="27">
        <f>TRUNC(ROUND(($B17/$C17)*$G18*$H18,0),0)</f>
        <v>0</v>
      </c>
      <c r="K18" s="88">
        <f t="shared" si="0"/>
        <v>0</v>
      </c>
      <c r="L18" s="88">
        <f t="shared" si="1"/>
        <v>0</v>
      </c>
      <c r="M18" s="206"/>
      <c r="O18" s="283" t="s">
        <v>111</v>
      </c>
      <c r="P18" s="284"/>
      <c r="Q18" s="285"/>
      <c r="R18" s="102"/>
    </row>
    <row r="19" spans="1:25" s="103" customFormat="1" ht="15" x14ac:dyDescent="0.2">
      <c r="A19" s="6" t="s">
        <v>36</v>
      </c>
      <c r="B19" s="34"/>
      <c r="C19" s="35">
        <v>9</v>
      </c>
      <c r="D19" s="10" t="s">
        <v>23</v>
      </c>
      <c r="E19" s="23" t="s">
        <v>24</v>
      </c>
      <c r="F19" s="24"/>
      <c r="G19" s="25"/>
      <c r="H19" s="36">
        <v>0</v>
      </c>
      <c r="I19" s="27">
        <f>TRUNC(ROUND(($B19/$C19)*$F19*(1-$H19),0),0)</f>
        <v>0</v>
      </c>
      <c r="J19" s="27">
        <f>TRUNC(ROUND(($B19/$C19)*$F19*$H19,0),0)</f>
        <v>0</v>
      </c>
      <c r="K19" s="88">
        <f>SUM($I19)</f>
        <v>0</v>
      </c>
      <c r="L19" s="88">
        <f>SUM($J19)</f>
        <v>0</v>
      </c>
      <c r="M19" s="206"/>
      <c r="O19" s="286" t="s">
        <v>55</v>
      </c>
      <c r="P19" s="287"/>
      <c r="Q19" s="288"/>
      <c r="R19" s="102"/>
    </row>
    <row r="20" spans="1:25" s="103" customFormat="1" ht="15.75" thickBot="1" x14ac:dyDescent="0.25">
      <c r="A20" s="3" t="s">
        <v>37</v>
      </c>
      <c r="B20" s="28"/>
      <c r="C20" s="38"/>
      <c r="D20" s="39"/>
      <c r="E20" s="31" t="str">
        <f>IF(C19=9,"Sum","")</f>
        <v>Sum</v>
      </c>
      <c r="F20" s="32"/>
      <c r="G20" s="31"/>
      <c r="H20" s="33">
        <v>0</v>
      </c>
      <c r="I20" s="27">
        <f>TRUNC(ROUND(($B19/$C19)*$G20*(1-$H20),0),0)</f>
        <v>0</v>
      </c>
      <c r="J20" s="27">
        <f>TRUNC(ROUND(($B19/$C19)*$G20*$H20,0),0)</f>
        <v>0</v>
      </c>
      <c r="K20" s="88">
        <f t="shared" si="0"/>
        <v>0</v>
      </c>
      <c r="L20" s="88">
        <f t="shared" si="1"/>
        <v>0</v>
      </c>
      <c r="M20" s="206"/>
      <c r="O20" s="289"/>
      <c r="P20" s="290"/>
      <c r="Q20" s="291"/>
      <c r="R20" s="102"/>
    </row>
    <row r="21" spans="1:25" s="103" customFormat="1" ht="15" x14ac:dyDescent="0.2">
      <c r="A21" s="40" t="s">
        <v>38</v>
      </c>
      <c r="B21" s="34"/>
      <c r="C21" s="35">
        <v>12</v>
      </c>
      <c r="D21" s="41" t="s">
        <v>23</v>
      </c>
      <c r="E21" s="31" t="s">
        <v>24</v>
      </c>
      <c r="F21" s="42"/>
      <c r="G21" s="43"/>
      <c r="H21" s="44">
        <v>0</v>
      </c>
      <c r="I21" s="27">
        <f>TRUNC(ROUND(($B21/$C21)*$F21*(1-$H21),0))</f>
        <v>0</v>
      </c>
      <c r="J21" s="27">
        <f>TRUNC(ROUND(($B21/$C21)*$F21*$H21,0))</f>
        <v>0</v>
      </c>
      <c r="K21" s="88">
        <f t="shared" si="0"/>
        <v>0</v>
      </c>
      <c r="L21" s="88">
        <f t="shared" si="1"/>
        <v>0</v>
      </c>
      <c r="M21" s="206"/>
      <c r="O21" s="156" t="str">
        <f>O11</f>
        <v>Start date on or after:</v>
      </c>
      <c r="P21" s="190">
        <v>45474</v>
      </c>
      <c r="Q21" s="188">
        <v>45839</v>
      </c>
      <c r="R21" s="102"/>
      <c r="X21" s="169"/>
      <c r="Y21" s="170"/>
    </row>
    <row r="22" spans="1:25" s="103" customFormat="1" ht="15" x14ac:dyDescent="0.2">
      <c r="A22" s="40" t="s">
        <v>39</v>
      </c>
      <c r="B22" s="34"/>
      <c r="C22" s="35">
        <v>12</v>
      </c>
      <c r="D22" s="41" t="s">
        <v>23</v>
      </c>
      <c r="E22" s="31" t="s">
        <v>24</v>
      </c>
      <c r="F22" s="42"/>
      <c r="G22" s="43"/>
      <c r="H22" s="44">
        <v>0</v>
      </c>
      <c r="I22" s="27">
        <f>TRUNC(ROUND(($B22/$C22)*$F22*(1-$H22),0))</f>
        <v>0</v>
      </c>
      <c r="J22" s="27">
        <f>TRUNC(ROUND(($B22/$C22)*$F22*$H22,0))</f>
        <v>0</v>
      </c>
      <c r="K22" s="88">
        <f t="shared" si="0"/>
        <v>0</v>
      </c>
      <c r="L22" s="88">
        <f t="shared" si="1"/>
        <v>0</v>
      </c>
      <c r="M22" s="206"/>
      <c r="O22" s="157" t="s">
        <v>144</v>
      </c>
      <c r="P22" s="191">
        <v>0.24199999999999999</v>
      </c>
      <c r="Q22" s="189">
        <v>0.23899999999999999</v>
      </c>
      <c r="R22" s="102"/>
      <c r="X22" s="169"/>
      <c r="Y22" s="170"/>
    </row>
    <row r="23" spans="1:25" s="103" customFormat="1" ht="15" x14ac:dyDescent="0.2">
      <c r="A23" s="45" t="s">
        <v>40</v>
      </c>
      <c r="B23" s="34"/>
      <c r="C23" s="35">
        <v>12</v>
      </c>
      <c r="D23" s="46" t="s">
        <v>23</v>
      </c>
      <c r="E23" s="23" t="s">
        <v>24</v>
      </c>
      <c r="F23" s="47"/>
      <c r="G23" s="48"/>
      <c r="H23" s="44">
        <v>0</v>
      </c>
      <c r="I23" s="27">
        <f>TRUNC(ROUND(($B23/$C23)*$F23*(1-$H23),0))</f>
        <v>0</v>
      </c>
      <c r="J23" s="27">
        <f>TRUNC(ROUND(($B23/$C23)*$F23*$H23,0))</f>
        <v>0</v>
      </c>
      <c r="K23" s="88">
        <f t="shared" si="0"/>
        <v>0</v>
      </c>
      <c r="L23" s="88">
        <f t="shared" si="1"/>
        <v>0</v>
      </c>
      <c r="M23" s="206"/>
      <c r="O23" s="157" t="s">
        <v>47</v>
      </c>
      <c r="P23" s="191">
        <v>0.14799999999999999</v>
      </c>
      <c r="Q23" s="189">
        <v>0.14599999999999999</v>
      </c>
      <c r="R23" s="102"/>
      <c r="V23" s="139"/>
      <c r="X23" s="169"/>
    </row>
    <row r="24" spans="1:25" s="103" customFormat="1" ht="15.75" thickBot="1" x14ac:dyDescent="0.25">
      <c r="A24" s="49" t="s">
        <v>41</v>
      </c>
      <c r="B24" s="50"/>
      <c r="C24" s="51">
        <v>12</v>
      </c>
      <c r="D24" s="52" t="s">
        <v>23</v>
      </c>
      <c r="E24" s="53" t="s">
        <v>24</v>
      </c>
      <c r="F24" s="54"/>
      <c r="G24" s="55"/>
      <c r="H24" s="36">
        <v>0</v>
      </c>
      <c r="I24" s="27">
        <f>TRUNC(ROUND(($B24/$C24)*$F24*(1-$H24),0))</f>
        <v>0</v>
      </c>
      <c r="J24" s="27">
        <f>TRUNC(ROUND(($B24/$C24)*$F24*$H24,0))</f>
        <v>0</v>
      </c>
      <c r="K24" s="88">
        <f t="shared" si="0"/>
        <v>0</v>
      </c>
      <c r="L24" s="88">
        <f t="shared" si="1"/>
        <v>0</v>
      </c>
      <c r="M24" s="206"/>
      <c r="O24" s="157" t="s">
        <v>49</v>
      </c>
      <c r="P24" s="191">
        <v>5.1999999999999998E-2</v>
      </c>
      <c r="Q24" s="189">
        <v>0.06</v>
      </c>
      <c r="R24" s="102"/>
      <c r="X24" s="169"/>
    </row>
    <row r="25" spans="1:25" s="103" customFormat="1" ht="15" x14ac:dyDescent="0.2">
      <c r="A25" s="6" t="s">
        <v>42</v>
      </c>
      <c r="B25" s="56"/>
      <c r="C25" s="57"/>
      <c r="D25" s="58"/>
      <c r="E25" s="59"/>
      <c r="F25" s="60" t="s">
        <v>43</v>
      </c>
      <c r="G25" s="61"/>
      <c r="H25" s="62">
        <v>0</v>
      </c>
      <c r="I25" s="27">
        <f>TRUNC(ROUND($D25*$E25*$G25*(1-$H25),0),0)</f>
        <v>0</v>
      </c>
      <c r="J25" s="27">
        <f>TRUNC(ROUND($D25*$E25*$G25*$H25,0),0)</f>
        <v>0</v>
      </c>
      <c r="K25" s="88">
        <f t="shared" si="0"/>
        <v>0</v>
      </c>
      <c r="L25" s="88">
        <f t="shared" si="1"/>
        <v>0</v>
      </c>
      <c r="M25" s="206"/>
      <c r="O25" s="157" t="s">
        <v>51</v>
      </c>
      <c r="P25" s="191">
        <v>5.3999999999999999E-2</v>
      </c>
      <c r="Q25" s="189">
        <v>5.1999999999999998E-2</v>
      </c>
      <c r="R25" s="102"/>
      <c r="Y25" s="170"/>
    </row>
    <row r="26" spans="1:25" s="103" customFormat="1" ht="15" x14ac:dyDescent="0.2">
      <c r="A26" s="40" t="s">
        <v>44</v>
      </c>
      <c r="B26" s="56"/>
      <c r="C26" s="57"/>
      <c r="D26" s="63"/>
      <c r="E26" s="64"/>
      <c r="F26" s="65" t="s">
        <v>43</v>
      </c>
      <c r="G26" s="66"/>
      <c r="H26" s="44">
        <v>0</v>
      </c>
      <c r="I26" s="27">
        <f>TRUNC(ROUND($D26*$E26*$G26*(1-$H26),0),0)</f>
        <v>0</v>
      </c>
      <c r="J26" s="27">
        <f>TRUNC(ROUND($D26*$E26*$G26*$H26,0),0)</f>
        <v>0</v>
      </c>
      <c r="K26" s="88">
        <f t="shared" si="0"/>
        <v>0</v>
      </c>
      <c r="L26" s="88">
        <f t="shared" si="1"/>
        <v>0</v>
      </c>
      <c r="M26" s="206"/>
      <c r="O26" s="157" t="s">
        <v>54</v>
      </c>
      <c r="P26" s="191">
        <v>1E-3</v>
      </c>
      <c r="Q26" s="189">
        <v>1E-3</v>
      </c>
      <c r="R26" s="102"/>
    </row>
    <row r="27" spans="1:25" s="103" customFormat="1" ht="15.75" thickBot="1" x14ac:dyDescent="0.25">
      <c r="A27" s="40" t="s">
        <v>45</v>
      </c>
      <c r="B27" s="67"/>
      <c r="C27" s="57"/>
      <c r="D27" s="63"/>
      <c r="E27" s="68"/>
      <c r="F27" s="58" t="s">
        <v>46</v>
      </c>
      <c r="G27" s="69"/>
      <c r="H27" s="44">
        <v>0</v>
      </c>
      <c r="I27" s="27">
        <f>TRUNC(ROUND($D27*$E27*$G27*(1-$H27),0),0)</f>
        <v>0</v>
      </c>
      <c r="J27" s="27">
        <f>TRUNC(ROUND($D27*$E27*$G27*$H27,0),0)</f>
        <v>0</v>
      </c>
      <c r="K27" s="88">
        <f t="shared" si="0"/>
        <v>0</v>
      </c>
      <c r="L27" s="88">
        <f t="shared" si="1"/>
        <v>0</v>
      </c>
      <c r="M27" s="206"/>
      <c r="O27" s="159"/>
      <c r="P27" s="192"/>
      <c r="Q27" s="187"/>
      <c r="R27" s="102"/>
    </row>
    <row r="28" spans="1:25" s="103" customFormat="1" ht="15.75" thickBot="1" x14ac:dyDescent="0.25">
      <c r="A28" s="70" t="s">
        <v>48</v>
      </c>
      <c r="B28" s="71"/>
      <c r="C28" s="72"/>
      <c r="D28" s="63"/>
      <c r="E28" s="68"/>
      <c r="F28" s="58" t="s">
        <v>46</v>
      </c>
      <c r="G28" s="69"/>
      <c r="H28" s="73">
        <v>0</v>
      </c>
      <c r="I28" s="27">
        <f>TRUNC(ROUND($D28*$E28*$G28*(1-$H28),0),0)</f>
        <v>0</v>
      </c>
      <c r="J28" s="27">
        <f>TRUNC(ROUND($D28*$E28*$G28*$H28,0),0)</f>
        <v>0</v>
      </c>
      <c r="K28" s="88">
        <f t="shared" si="0"/>
        <v>0</v>
      </c>
      <c r="L28" s="88">
        <f t="shared" si="1"/>
        <v>0</v>
      </c>
      <c r="M28" s="206"/>
      <c r="O28" s="102"/>
      <c r="P28" s="102"/>
      <c r="Q28" s="102"/>
      <c r="R28" s="102"/>
    </row>
    <row r="29" spans="1:25" s="103" customFormat="1" ht="15" x14ac:dyDescent="0.25">
      <c r="A29" s="74" t="s">
        <v>50</v>
      </c>
      <c r="B29" s="74"/>
      <c r="C29" s="74"/>
      <c r="D29" s="74"/>
      <c r="E29" s="74"/>
      <c r="F29" s="74"/>
      <c r="G29" s="74"/>
      <c r="H29" s="74"/>
      <c r="I29" s="75">
        <f>SUM(I11:I28)</f>
        <v>0</v>
      </c>
      <c r="J29" s="75">
        <f>SUM(J11:J28)</f>
        <v>0</v>
      </c>
      <c r="K29" s="89">
        <f t="shared" si="0"/>
        <v>0</v>
      </c>
      <c r="L29" s="89">
        <f t="shared" si="1"/>
        <v>0</v>
      </c>
      <c r="M29" s="207"/>
      <c r="O29" s="292" t="s">
        <v>236</v>
      </c>
      <c r="P29" s="293"/>
      <c r="Q29" s="293"/>
      <c r="R29" s="294"/>
    </row>
    <row r="30" spans="1:25" s="103" customFormat="1" x14ac:dyDescent="0.2">
      <c r="A30" s="6" t="s">
        <v>52</v>
      </c>
      <c r="B30" s="6"/>
      <c r="C30" s="6"/>
      <c r="D30" s="372" t="s">
        <v>53</v>
      </c>
      <c r="E30" s="373"/>
      <c r="F30" s="373"/>
      <c r="G30" s="373"/>
      <c r="H30" s="76"/>
      <c r="I30" s="56"/>
      <c r="J30" s="56"/>
      <c r="K30" s="158"/>
      <c r="L30" s="158"/>
      <c r="M30" s="208"/>
      <c r="O30" s="121"/>
      <c r="P30" s="122"/>
      <c r="Q30" s="123" t="s">
        <v>74</v>
      </c>
      <c r="R30" s="124" t="s">
        <v>75</v>
      </c>
    </row>
    <row r="31" spans="1:25" s="103" customFormat="1" x14ac:dyDescent="0.2">
      <c r="A31" s="171" t="str">
        <f>O22</f>
        <v>Academic/Calendar Salary</v>
      </c>
      <c r="B31" s="6"/>
      <c r="C31" s="6"/>
      <c r="D31" s="6"/>
      <c r="E31" s="304">
        <f xml:space="preserve"> IF($B$4&gt;=$Q$21,Q22,P22)</f>
        <v>0.24199999999999999</v>
      </c>
      <c r="F31" s="305"/>
      <c r="G31" s="77"/>
      <c r="H31" s="77"/>
      <c r="I31" s="88">
        <f>TRUNC(ROUND(SUM(I11,I13,I15,I17,I19,I21:I24)*$E31,0),0)</f>
        <v>0</v>
      </c>
      <c r="J31" s="88">
        <f>TRUNC(ROUND(SUM(J11,J13,J15,J17,J19,J21:J24)*$E31,0),0)</f>
        <v>0</v>
      </c>
      <c r="K31" s="88">
        <f t="shared" ref="K31:K37" si="2">SUM($I31)</f>
        <v>0</v>
      </c>
      <c r="L31" s="88">
        <f t="shared" ref="L31:L37" si="3">SUM($J31)</f>
        <v>0</v>
      </c>
      <c r="M31" s="206"/>
      <c r="O31" s="125" t="s">
        <v>112</v>
      </c>
      <c r="P31" s="122"/>
      <c r="Q31" s="126">
        <v>459.68</v>
      </c>
      <c r="R31" s="127">
        <f t="shared" ref="R31:R37" si="4">Q31*1.05</f>
        <v>482.66400000000004</v>
      </c>
    </row>
    <row r="32" spans="1:25" s="103" customFormat="1" x14ac:dyDescent="0.2">
      <c r="A32" s="171" t="str">
        <f t="shared" ref="A32:A35" si="5">O23</f>
        <v>Summer salary</v>
      </c>
      <c r="B32" s="6"/>
      <c r="C32" s="6"/>
      <c r="D32" s="6"/>
      <c r="E32" s="304">
        <f xml:space="preserve"> IF($B$4&gt;=$Q$21,Q23,P23)</f>
        <v>0.14799999999999999</v>
      </c>
      <c r="F32" s="305"/>
      <c r="G32" s="77"/>
      <c r="H32" s="77"/>
      <c r="I32" s="88">
        <f>TRUNC(ROUND(SUM(I12,I14,I16,I18,I20)*$E32,0),0)</f>
        <v>0</v>
      </c>
      <c r="J32" s="88">
        <f>TRUNC(ROUND(SUM(J12,J14,J16,J18,J20)*$E32,0),0)</f>
        <v>0</v>
      </c>
      <c r="K32" s="88">
        <f t="shared" si="2"/>
        <v>0</v>
      </c>
      <c r="L32" s="88">
        <f t="shared" si="3"/>
        <v>0</v>
      </c>
      <c r="M32" s="206"/>
      <c r="O32" s="125" t="s">
        <v>113</v>
      </c>
      <c r="P32" s="122"/>
      <c r="Q32" s="128">
        <v>570</v>
      </c>
      <c r="R32" s="127">
        <f t="shared" si="4"/>
        <v>598.5</v>
      </c>
    </row>
    <row r="33" spans="1:18" s="103" customFormat="1" x14ac:dyDescent="0.2">
      <c r="A33" s="171" t="str">
        <f t="shared" si="5"/>
        <v>GA salary</v>
      </c>
      <c r="B33" s="6"/>
      <c r="C33" s="6"/>
      <c r="D33" s="6"/>
      <c r="E33" s="304">
        <f xml:space="preserve"> IF($B$4&gt;=$Q$21,Q24,P24)</f>
        <v>5.1999999999999998E-2</v>
      </c>
      <c r="F33" s="305"/>
      <c r="G33" s="77"/>
      <c r="H33" s="77"/>
      <c r="I33" s="88">
        <f>TRUNC(ROUND((I25+I26)*$E33,0))</f>
        <v>0</v>
      </c>
      <c r="J33" s="88">
        <f>TRUNC(ROUND((J25+J26)*$E33,0))</f>
        <v>0</v>
      </c>
      <c r="K33" s="88">
        <f t="shared" si="2"/>
        <v>0</v>
      </c>
      <c r="L33" s="88">
        <f t="shared" si="3"/>
        <v>0</v>
      </c>
      <c r="M33" s="206"/>
      <c r="O33" s="125" t="s">
        <v>81</v>
      </c>
      <c r="P33" s="122"/>
      <c r="Q33" s="126">
        <v>568.30999999999995</v>
      </c>
      <c r="R33" s="127">
        <f t="shared" si="4"/>
        <v>596.72550000000001</v>
      </c>
    </row>
    <row r="34" spans="1:18" s="103" customFormat="1" x14ac:dyDescent="0.2">
      <c r="A34" s="171" t="str">
        <f t="shared" si="5"/>
        <v>Hourly wages</v>
      </c>
      <c r="B34" s="6"/>
      <c r="C34" s="6"/>
      <c r="D34" s="6"/>
      <c r="E34" s="304">
        <f xml:space="preserve"> IF($B$4&gt;=$Q$21,Q25,P25)</f>
        <v>5.3999999999999999E-2</v>
      </c>
      <c r="F34" s="305"/>
      <c r="G34" s="77"/>
      <c r="H34" s="77"/>
      <c r="I34" s="88">
        <f>TRUNC(ROUND(I27*$E34,0),0)</f>
        <v>0</v>
      </c>
      <c r="J34" s="88">
        <f>TRUNC(ROUND(J27*$E34,0),0)</f>
        <v>0</v>
      </c>
      <c r="K34" s="88">
        <f t="shared" si="2"/>
        <v>0</v>
      </c>
      <c r="L34" s="88">
        <f t="shared" si="3"/>
        <v>0</v>
      </c>
      <c r="M34" s="206"/>
      <c r="O34" s="125" t="s">
        <v>77</v>
      </c>
      <c r="P34" s="122"/>
      <c r="Q34" s="126">
        <v>612.62</v>
      </c>
      <c r="R34" s="127">
        <f t="shared" si="4"/>
        <v>643.25099999999998</v>
      </c>
    </row>
    <row r="35" spans="1:18" s="103" customFormat="1" x14ac:dyDescent="0.2">
      <c r="A35" s="171" t="str">
        <f t="shared" si="5"/>
        <v>Enrolled student wages</v>
      </c>
      <c r="B35" s="6"/>
      <c r="C35" s="6"/>
      <c r="D35" s="6"/>
      <c r="E35" s="304">
        <f xml:space="preserve"> IF($B$4&gt;=$Q$21,Q26,P26)</f>
        <v>1E-3</v>
      </c>
      <c r="F35" s="305"/>
      <c r="G35" s="77"/>
      <c r="H35" s="77"/>
      <c r="I35" s="88">
        <f>IF(AND(I28&gt;0,TRUNC(ROUND(I28*$E35,0),0)=0),1,TRUNC(ROUND(I28*$E35,0),0))</f>
        <v>0</v>
      </c>
      <c r="J35" s="88">
        <f>IF(AND(J28&gt;0,TRUNC(ROUND(J28*$E35,0),0)=0),1,TRUNC(ROUND(J28*$E35,0),0))</f>
        <v>0</v>
      </c>
      <c r="K35" s="88">
        <f t="shared" si="2"/>
        <v>0</v>
      </c>
      <c r="L35" s="88">
        <f t="shared" si="3"/>
        <v>0</v>
      </c>
      <c r="M35" s="206"/>
      <c r="O35" s="125" t="s">
        <v>114</v>
      </c>
      <c r="P35" s="122"/>
      <c r="Q35" s="128">
        <v>511.73</v>
      </c>
      <c r="R35" s="127">
        <f t="shared" si="4"/>
        <v>537.31650000000002</v>
      </c>
    </row>
    <row r="36" spans="1:18" s="103" customFormat="1" x14ac:dyDescent="0.2">
      <c r="A36" s="74" t="s">
        <v>56</v>
      </c>
      <c r="B36" s="74"/>
      <c r="C36" s="74"/>
      <c r="D36" s="74"/>
      <c r="E36" s="74"/>
      <c r="F36" s="74"/>
      <c r="G36" s="74"/>
      <c r="H36" s="74"/>
      <c r="I36" s="89">
        <f>SUM(I31:I35)</f>
        <v>0</v>
      </c>
      <c r="J36" s="89">
        <f>SUM(J31:J35)</f>
        <v>0</v>
      </c>
      <c r="K36" s="89">
        <f t="shared" si="2"/>
        <v>0</v>
      </c>
      <c r="L36" s="89">
        <f t="shared" si="3"/>
        <v>0</v>
      </c>
      <c r="M36" s="207"/>
      <c r="O36" s="125" t="s">
        <v>115</v>
      </c>
      <c r="P36" s="122"/>
      <c r="Q36" s="128">
        <v>482.23</v>
      </c>
      <c r="R36" s="127">
        <f t="shared" si="4"/>
        <v>506.34150000000005</v>
      </c>
    </row>
    <row r="37" spans="1:18" s="103" customFormat="1" x14ac:dyDescent="0.2">
      <c r="A37" s="78" t="s">
        <v>57</v>
      </c>
      <c r="B37" s="78"/>
      <c r="C37" s="78"/>
      <c r="D37" s="78"/>
      <c r="E37" s="78"/>
      <c r="F37" s="78"/>
      <c r="G37" s="78"/>
      <c r="H37" s="78"/>
      <c r="I37" s="90">
        <f>SUM(I29,I36)</f>
        <v>0</v>
      </c>
      <c r="J37" s="90">
        <f>SUM(J29,J36)</f>
        <v>0</v>
      </c>
      <c r="K37" s="90">
        <f t="shared" si="2"/>
        <v>0</v>
      </c>
      <c r="L37" s="90">
        <f t="shared" si="3"/>
        <v>0</v>
      </c>
      <c r="M37" s="209"/>
      <c r="O37" s="125" t="s">
        <v>116</v>
      </c>
      <c r="P37" s="122"/>
      <c r="Q37" s="126">
        <v>633.41</v>
      </c>
      <c r="R37" s="127">
        <f t="shared" si="4"/>
        <v>665.08050000000003</v>
      </c>
    </row>
    <row r="38" spans="1:18" s="103" customFormat="1" x14ac:dyDescent="0.2">
      <c r="A38" s="6"/>
      <c r="B38" s="6"/>
      <c r="C38" s="6"/>
      <c r="D38" s="6"/>
      <c r="E38" s="6"/>
      <c r="F38" s="6"/>
      <c r="G38" s="6"/>
      <c r="H38" s="6"/>
      <c r="I38" s="56"/>
      <c r="J38" s="56"/>
      <c r="K38" s="158"/>
      <c r="L38" s="158"/>
      <c r="M38" s="208"/>
      <c r="O38" s="295" t="s">
        <v>117</v>
      </c>
      <c r="P38" s="296"/>
      <c r="Q38" s="296"/>
      <c r="R38" s="297"/>
    </row>
    <row r="39" spans="1:18" s="103" customFormat="1" x14ac:dyDescent="0.2">
      <c r="A39" s="6" t="s">
        <v>58</v>
      </c>
      <c r="B39" s="6"/>
      <c r="C39" s="6"/>
      <c r="D39" s="6"/>
      <c r="E39" s="6"/>
      <c r="F39" s="6"/>
      <c r="G39" s="6"/>
      <c r="H39" s="6"/>
      <c r="I39" s="27"/>
      <c r="J39" s="27"/>
      <c r="K39" s="88">
        <f t="shared" ref="K39:K43" si="6">SUM($I39)</f>
        <v>0</v>
      </c>
      <c r="L39" s="88">
        <f t="shared" ref="L39:L43" si="7">SUM($J39)</f>
        <v>0</v>
      </c>
      <c r="M39" s="206"/>
      <c r="O39" s="125" t="s">
        <v>118</v>
      </c>
      <c r="P39" s="122"/>
      <c r="Q39" s="128">
        <v>313</v>
      </c>
      <c r="R39" s="127">
        <f t="shared" ref="R39:R44" si="8">Q39*1.05</f>
        <v>328.65000000000003</v>
      </c>
    </row>
    <row r="40" spans="1:18" s="103" customFormat="1" x14ac:dyDescent="0.2">
      <c r="A40" s="6" t="s">
        <v>59</v>
      </c>
      <c r="B40" s="78"/>
      <c r="C40" s="78"/>
      <c r="D40" s="78"/>
      <c r="E40" s="78"/>
      <c r="F40" s="78"/>
      <c r="G40" s="78"/>
      <c r="H40" s="78"/>
      <c r="I40" s="27"/>
      <c r="J40" s="27"/>
      <c r="K40" s="88">
        <f t="shared" si="6"/>
        <v>0</v>
      </c>
      <c r="L40" s="88">
        <f t="shared" si="7"/>
        <v>0</v>
      </c>
      <c r="M40" s="206"/>
      <c r="O40" s="125" t="s">
        <v>119</v>
      </c>
      <c r="P40" s="122"/>
      <c r="Q40" s="128">
        <v>313</v>
      </c>
      <c r="R40" s="127">
        <f t="shared" si="8"/>
        <v>328.65000000000003</v>
      </c>
    </row>
    <row r="41" spans="1:18" s="103" customFormat="1" x14ac:dyDescent="0.2">
      <c r="A41" s="298" t="s">
        <v>60</v>
      </c>
      <c r="B41" s="298"/>
      <c r="C41" s="298"/>
      <c r="D41" s="298"/>
      <c r="E41" s="298"/>
      <c r="F41" s="298"/>
      <c r="G41" s="298"/>
      <c r="H41" s="298"/>
      <c r="I41" s="27"/>
      <c r="J41" s="27"/>
      <c r="K41" s="88">
        <f t="shared" si="6"/>
        <v>0</v>
      </c>
      <c r="L41" s="88">
        <f t="shared" si="7"/>
        <v>0</v>
      </c>
      <c r="M41" s="206"/>
      <c r="O41" s="125" t="s">
        <v>145</v>
      </c>
      <c r="P41" s="122"/>
      <c r="Q41" s="128">
        <v>313</v>
      </c>
      <c r="R41" s="127">
        <f t="shared" si="8"/>
        <v>328.65000000000003</v>
      </c>
    </row>
    <row r="42" spans="1:18" s="103" customFormat="1" x14ac:dyDescent="0.2">
      <c r="A42" s="298" t="s">
        <v>61</v>
      </c>
      <c r="B42" s="298"/>
      <c r="C42" s="6"/>
      <c r="D42" s="6"/>
      <c r="E42" s="6"/>
      <c r="F42" s="6"/>
      <c r="G42" s="6"/>
      <c r="H42" s="6"/>
      <c r="I42" s="27"/>
      <c r="J42" s="27"/>
      <c r="K42" s="88">
        <f t="shared" si="6"/>
        <v>0</v>
      </c>
      <c r="L42" s="88">
        <f t="shared" si="7"/>
        <v>0</v>
      </c>
      <c r="M42" s="206"/>
      <c r="O42" s="125" t="s">
        <v>120</v>
      </c>
      <c r="P42" s="122"/>
      <c r="Q42" s="128">
        <v>313</v>
      </c>
      <c r="R42" s="127">
        <f t="shared" si="8"/>
        <v>328.65000000000003</v>
      </c>
    </row>
    <row r="43" spans="1:18" s="103" customFormat="1" x14ac:dyDescent="0.2">
      <c r="A43" s="298" t="s">
        <v>146</v>
      </c>
      <c r="B43" s="298"/>
      <c r="C43" s="298"/>
      <c r="D43" s="298"/>
      <c r="E43" s="298"/>
      <c r="F43" s="298"/>
      <c r="G43" s="298"/>
      <c r="H43" s="298"/>
      <c r="I43" s="27"/>
      <c r="J43" s="27"/>
      <c r="K43" s="88">
        <f t="shared" si="6"/>
        <v>0</v>
      </c>
      <c r="L43" s="88">
        <f t="shared" si="7"/>
        <v>0</v>
      </c>
      <c r="M43" s="206"/>
      <c r="O43" s="125" t="s">
        <v>121</v>
      </c>
      <c r="P43" s="122"/>
      <c r="Q43" s="128">
        <v>500</v>
      </c>
      <c r="R43" s="127">
        <f>Q43*1.05</f>
        <v>525</v>
      </c>
    </row>
    <row r="44" spans="1:18" s="103" customFormat="1" x14ac:dyDescent="0.2">
      <c r="A44" s="298" t="s">
        <v>62</v>
      </c>
      <c r="B44" s="298"/>
      <c r="C44" s="298"/>
      <c r="D44" s="298"/>
      <c r="E44" s="298"/>
      <c r="F44" s="298"/>
      <c r="G44" s="298"/>
      <c r="H44" s="298"/>
      <c r="I44" s="56"/>
      <c r="J44" s="56"/>
      <c r="K44" s="158"/>
      <c r="L44" s="158"/>
      <c r="M44" s="208"/>
      <c r="O44" s="183"/>
      <c r="P44" s="184"/>
      <c r="Q44" s="184"/>
      <c r="R44" s="185"/>
    </row>
    <row r="45" spans="1:18" s="103" customFormat="1" x14ac:dyDescent="0.2">
      <c r="A45" s="298"/>
      <c r="B45" s="298"/>
      <c r="C45" s="298"/>
      <c r="D45" s="298"/>
      <c r="E45" s="298"/>
      <c r="F45" s="298"/>
      <c r="G45" s="298"/>
      <c r="H45" s="298"/>
      <c r="I45" s="27"/>
      <c r="J45" s="27"/>
      <c r="K45" s="88">
        <f t="shared" ref="K45:K51" si="9">SUM($I45)</f>
        <v>0</v>
      </c>
      <c r="L45" s="88">
        <f t="shared" ref="L45:L51" si="10">SUM($J45)</f>
        <v>0</v>
      </c>
      <c r="M45" s="206"/>
      <c r="O45" s="368" t="s">
        <v>87</v>
      </c>
      <c r="P45" s="369"/>
      <c r="Q45" s="369"/>
      <c r="R45" s="370"/>
    </row>
    <row r="46" spans="1:18" s="103" customFormat="1" ht="12.75" customHeight="1" x14ac:dyDescent="0.2">
      <c r="A46" s="298"/>
      <c r="B46" s="298"/>
      <c r="C46" s="298"/>
      <c r="D46" s="298"/>
      <c r="E46" s="298"/>
      <c r="F46" s="298"/>
      <c r="G46" s="298"/>
      <c r="H46" s="298"/>
      <c r="I46" s="27"/>
      <c r="J46" s="27"/>
      <c r="K46" s="88">
        <f t="shared" si="9"/>
        <v>0</v>
      </c>
      <c r="L46" s="88">
        <f t="shared" si="10"/>
        <v>0</v>
      </c>
      <c r="M46" s="206"/>
      <c r="O46" s="389" t="s">
        <v>235</v>
      </c>
      <c r="P46" s="388"/>
      <c r="Q46" s="388"/>
      <c r="R46" s="371"/>
    </row>
    <row r="47" spans="1:18" s="103" customFormat="1" ht="12.75" customHeight="1" x14ac:dyDescent="0.25">
      <c r="A47" s="298"/>
      <c r="B47" s="298"/>
      <c r="C47" s="298"/>
      <c r="D47" s="298"/>
      <c r="E47" s="298"/>
      <c r="F47" s="298"/>
      <c r="G47" s="298"/>
      <c r="H47" s="298"/>
      <c r="I47" s="27"/>
      <c r="J47" s="27"/>
      <c r="K47" s="88">
        <f t="shared" si="9"/>
        <v>0</v>
      </c>
      <c r="L47" s="88">
        <f t="shared" si="10"/>
        <v>0</v>
      </c>
      <c r="M47" s="206"/>
      <c r="O47" s="306" t="s">
        <v>122</v>
      </c>
      <c r="P47" s="307"/>
      <c r="Q47" s="307"/>
      <c r="R47" s="308"/>
    </row>
    <row r="48" spans="1:18" s="103" customFormat="1" x14ac:dyDescent="0.2">
      <c r="A48" s="298"/>
      <c r="B48" s="298"/>
      <c r="C48" s="298"/>
      <c r="D48" s="298"/>
      <c r="E48" s="298"/>
      <c r="F48" s="298"/>
      <c r="G48" s="298"/>
      <c r="H48" s="298"/>
      <c r="I48" s="27"/>
      <c r="J48" s="27"/>
      <c r="K48" s="88">
        <f t="shared" si="9"/>
        <v>0</v>
      </c>
      <c r="L48" s="88">
        <f t="shared" si="10"/>
        <v>0</v>
      </c>
      <c r="M48" s="206"/>
    </row>
    <row r="49" spans="1:19" s="103" customFormat="1" x14ac:dyDescent="0.2">
      <c r="A49" s="298"/>
      <c r="B49" s="298"/>
      <c r="C49" s="298"/>
      <c r="D49" s="298"/>
      <c r="E49" s="298"/>
      <c r="F49" s="298"/>
      <c r="G49" s="298"/>
      <c r="H49" s="298"/>
      <c r="I49" s="27"/>
      <c r="J49" s="27"/>
      <c r="K49" s="88">
        <f t="shared" si="9"/>
        <v>0</v>
      </c>
      <c r="L49" s="88">
        <f t="shared" si="10"/>
        <v>0</v>
      </c>
      <c r="M49" s="206"/>
    </row>
    <row r="50" spans="1:19" s="103" customFormat="1" x14ac:dyDescent="0.2">
      <c r="A50" s="298"/>
      <c r="B50" s="298"/>
      <c r="C50" s="298"/>
      <c r="D50" s="298"/>
      <c r="E50" s="298"/>
      <c r="F50" s="298"/>
      <c r="G50" s="298"/>
      <c r="H50" s="298"/>
      <c r="I50" s="27"/>
      <c r="J50" s="27"/>
      <c r="K50" s="88">
        <f t="shared" si="9"/>
        <v>0</v>
      </c>
      <c r="L50" s="88">
        <f t="shared" si="10"/>
        <v>0</v>
      </c>
      <c r="M50" s="206"/>
    </row>
    <row r="51" spans="1:19" s="113" customFormat="1" ht="13.5" thickBot="1" x14ac:dyDescent="0.25">
      <c r="A51" s="78" t="s">
        <v>63</v>
      </c>
      <c r="B51" s="6"/>
      <c r="C51" s="6"/>
      <c r="D51" s="6"/>
      <c r="E51" s="6"/>
      <c r="F51" s="6"/>
      <c r="G51" s="6"/>
      <c r="H51" s="6"/>
      <c r="I51" s="90">
        <f>TRUNC(ROUND(SUM(I45:I50),0),0)</f>
        <v>0</v>
      </c>
      <c r="J51" s="90">
        <f>TRUNC(ROUND(SUM(J45:J50),0),0)</f>
        <v>0</v>
      </c>
      <c r="K51" s="90">
        <f t="shared" si="9"/>
        <v>0</v>
      </c>
      <c r="L51" s="90">
        <f t="shared" si="10"/>
        <v>0</v>
      </c>
      <c r="M51" s="209"/>
    </row>
    <row r="52" spans="1:19" s="114" customFormat="1" x14ac:dyDescent="0.2">
      <c r="A52" s="78"/>
      <c r="B52" s="6"/>
      <c r="C52" s="6"/>
      <c r="D52" s="6"/>
      <c r="E52" s="6"/>
      <c r="F52" s="6"/>
      <c r="G52" s="6"/>
      <c r="H52" s="6"/>
      <c r="I52" s="79"/>
      <c r="J52" s="79"/>
      <c r="K52" s="162"/>
      <c r="L52" s="162"/>
      <c r="M52" s="210"/>
      <c r="O52" s="358" t="s">
        <v>147</v>
      </c>
      <c r="P52" s="359"/>
      <c r="Q52" s="360"/>
    </row>
    <row r="53" spans="1:19" s="114" customFormat="1" x14ac:dyDescent="0.2">
      <c r="A53" s="367" t="s">
        <v>64</v>
      </c>
      <c r="B53" s="367"/>
      <c r="C53" s="367"/>
      <c r="D53" s="367"/>
      <c r="E53" s="367"/>
      <c r="F53" s="367"/>
      <c r="G53" s="367"/>
      <c r="H53" s="367"/>
      <c r="I53" s="75">
        <f>SUM(I37,I39:I43,I51)</f>
        <v>0</v>
      </c>
      <c r="J53" s="75">
        <f>SUM(J37,J39:J43,J51)</f>
        <v>0</v>
      </c>
      <c r="K53" s="89">
        <f>SUM($I53)</f>
        <v>0</v>
      </c>
      <c r="L53" s="89">
        <f>SUM($J53)</f>
        <v>0</v>
      </c>
      <c r="M53" s="207"/>
      <c r="O53" s="197" t="s">
        <v>148</v>
      </c>
      <c r="P53" s="199">
        <v>0</v>
      </c>
      <c r="Q53" s="193">
        <f>(K53+K58)*P53</f>
        <v>0</v>
      </c>
    </row>
    <row r="54" spans="1:19" s="114" customFormat="1" ht="22.5" x14ac:dyDescent="0.2">
      <c r="A54" s="74"/>
      <c r="B54" s="74"/>
      <c r="C54" s="74"/>
      <c r="D54" s="74"/>
      <c r="E54" s="74"/>
      <c r="F54" s="74"/>
      <c r="G54" s="74"/>
      <c r="H54" s="74"/>
      <c r="I54" s="75"/>
      <c r="J54" s="75"/>
      <c r="K54" s="89"/>
      <c r="L54" s="89"/>
      <c r="M54" s="207"/>
      <c r="O54" s="197" t="s">
        <v>149</v>
      </c>
      <c r="P54" s="200">
        <v>0</v>
      </c>
      <c r="Q54" s="193">
        <f>K81*P54</f>
        <v>0</v>
      </c>
    </row>
    <row r="55" spans="1:19" s="114" customFormat="1" x14ac:dyDescent="0.2">
      <c r="A55" s="80" t="s">
        <v>65</v>
      </c>
      <c r="B55" s="80"/>
      <c r="C55" s="80"/>
      <c r="D55" s="300">
        <v>0</v>
      </c>
      <c r="E55" s="301"/>
      <c r="F55" s="80"/>
      <c r="G55" s="80"/>
      <c r="H55" s="80"/>
      <c r="I55" s="90">
        <f>TRUNC(ROUND(I53*$D$55,0),0)</f>
        <v>0</v>
      </c>
      <c r="J55" s="90"/>
      <c r="K55" s="90">
        <f>SUM($I55)</f>
        <v>0</v>
      </c>
      <c r="L55" s="90"/>
      <c r="M55" s="209"/>
      <c r="O55" s="361" t="s">
        <v>141</v>
      </c>
      <c r="P55" s="362"/>
      <c r="Q55" s="194">
        <f>IF(Q53&lt;Q54,Q53,Q54)</f>
        <v>0</v>
      </c>
    </row>
    <row r="56" spans="1:19" s="114" customFormat="1" x14ac:dyDescent="0.2">
      <c r="A56" s="80" t="s">
        <v>66</v>
      </c>
      <c r="B56" s="80"/>
      <c r="C56" s="80"/>
      <c r="D56" s="300">
        <v>0</v>
      </c>
      <c r="E56" s="301"/>
      <c r="F56" s="80"/>
      <c r="G56" s="80"/>
      <c r="H56" s="80"/>
      <c r="I56" s="90"/>
      <c r="J56" s="90">
        <f>TRUNC(ROUND(I53*$D$56,0),0)</f>
        <v>0</v>
      </c>
      <c r="K56" s="90"/>
      <c r="L56" s="90">
        <f>SUM($J56)</f>
        <v>0</v>
      </c>
      <c r="M56" s="209"/>
      <c r="O56" s="363" t="s">
        <v>137</v>
      </c>
      <c r="P56" s="364"/>
      <c r="Q56" s="195" t="str">
        <f>IF(Q54&lt;Q53, "Yes", "No")</f>
        <v>No</v>
      </c>
    </row>
    <row r="57" spans="1:19" s="114" customFormat="1" ht="13.5" thickBot="1" x14ac:dyDescent="0.25">
      <c r="A57" s="80" t="s">
        <v>67</v>
      </c>
      <c r="B57" s="80"/>
      <c r="C57" s="80"/>
      <c r="D57" s="300">
        <v>0</v>
      </c>
      <c r="E57" s="301"/>
      <c r="F57" s="80"/>
      <c r="G57" s="80"/>
      <c r="H57" s="80"/>
      <c r="I57" s="90"/>
      <c r="J57" s="90">
        <f>TRUNC(ROUND(J53*$D$57,0),0)</f>
        <v>0</v>
      </c>
      <c r="K57" s="90"/>
      <c r="L57" s="90">
        <f>SUM($J57)</f>
        <v>0</v>
      </c>
      <c r="M57" s="209"/>
      <c r="O57" s="365"/>
      <c r="P57" s="366"/>
      <c r="Q57" s="196" t="str">
        <f>IF(Q54&lt;Q53, Q53-Q54, "N/A")</f>
        <v>N/A</v>
      </c>
    </row>
    <row r="58" spans="1:19" s="114" customFormat="1" x14ac:dyDescent="0.2">
      <c r="A58" s="81" t="s">
        <v>68</v>
      </c>
      <c r="B58" s="80"/>
      <c r="C58" s="80"/>
      <c r="D58" s="82"/>
      <c r="E58" s="80"/>
      <c r="F58" s="80"/>
      <c r="G58" s="80"/>
      <c r="H58" s="80"/>
      <c r="I58" s="89">
        <f>TRUNC(ROUND(P101,0),0)</f>
        <v>0</v>
      </c>
      <c r="J58" s="89"/>
      <c r="K58" s="89">
        <f t="shared" ref="K58:K59" si="11">SUM($I58)</f>
        <v>0</v>
      </c>
      <c r="L58" s="89"/>
      <c r="M58" s="207"/>
    </row>
    <row r="59" spans="1:19" s="10" customFormat="1" ht="12" x14ac:dyDescent="0.2">
      <c r="A59" s="80" t="s">
        <v>69</v>
      </c>
      <c r="B59" s="80"/>
      <c r="C59" s="80"/>
      <c r="D59" s="300">
        <v>0</v>
      </c>
      <c r="E59" s="301"/>
      <c r="F59" s="80"/>
      <c r="G59" s="80"/>
      <c r="H59" s="80"/>
      <c r="I59" s="90">
        <f>TRUNC(ROUND(I58*$D$59,0),0)</f>
        <v>0</v>
      </c>
      <c r="J59" s="90"/>
      <c r="K59" s="90">
        <f t="shared" si="11"/>
        <v>0</v>
      </c>
      <c r="L59" s="90"/>
      <c r="M59" s="209"/>
    </row>
    <row r="60" spans="1:19" s="103" customFormat="1" ht="26.25" customHeight="1" x14ac:dyDescent="0.25">
      <c r="A60" s="299" t="s">
        <v>70</v>
      </c>
      <c r="B60" s="299"/>
      <c r="C60" s="299"/>
      <c r="D60" s="299"/>
      <c r="E60" s="299"/>
      <c r="F60" s="299"/>
      <c r="G60" s="299"/>
      <c r="H60" s="299"/>
      <c r="I60" s="79"/>
      <c r="J60" s="79"/>
      <c r="K60" s="162"/>
      <c r="L60" s="162"/>
      <c r="M60" s="210"/>
      <c r="Q60" s="117"/>
      <c r="R60" s="117"/>
      <c r="S60" s="117"/>
    </row>
    <row r="61" spans="1:19" s="103" customFormat="1" x14ac:dyDescent="0.2">
      <c r="A61" s="83" t="s">
        <v>71</v>
      </c>
      <c r="B61" s="357" t="s">
        <v>72</v>
      </c>
      <c r="C61" s="357"/>
      <c r="D61" s="84"/>
      <c r="E61" s="1" t="s">
        <v>73</v>
      </c>
      <c r="F61" s="182"/>
      <c r="G61" s="2" t="s">
        <v>124</v>
      </c>
      <c r="H61" s="85"/>
      <c r="I61" s="27">
        <f>TRUNC(ROUND($D61*$F61*($D25+$D26)*(1-$H61),0),0)</f>
        <v>0</v>
      </c>
      <c r="J61" s="27">
        <f>TRUNC(ROUND($D61*$F61*($D25+$D26)*$H61,0),0)</f>
        <v>0</v>
      </c>
      <c r="K61" s="88">
        <f t="shared" ref="K61:K82" si="12">SUM($I61)</f>
        <v>0</v>
      </c>
      <c r="L61" s="88">
        <f t="shared" ref="L61:L82" si="13">SUM($J61)</f>
        <v>0</v>
      </c>
      <c r="M61" s="206"/>
      <c r="S61" s="119"/>
    </row>
    <row r="62" spans="1:19" s="103" customFormat="1" x14ac:dyDescent="0.2">
      <c r="A62" s="298" t="s">
        <v>76</v>
      </c>
      <c r="B62" s="298"/>
      <c r="C62" s="298"/>
      <c r="D62" s="298"/>
      <c r="E62" s="298"/>
      <c r="F62" s="298"/>
      <c r="G62" s="298"/>
      <c r="H62" s="298"/>
      <c r="I62" s="27"/>
      <c r="J62" s="27"/>
      <c r="K62" s="88">
        <f t="shared" si="12"/>
        <v>0</v>
      </c>
      <c r="L62" s="88">
        <f>SUM($J62)</f>
        <v>0</v>
      </c>
      <c r="M62" s="206"/>
      <c r="S62" s="120"/>
    </row>
    <row r="63" spans="1:19" s="103" customFormat="1" x14ac:dyDescent="0.2">
      <c r="A63" s="298" t="s">
        <v>78</v>
      </c>
      <c r="B63" s="298"/>
      <c r="C63" s="298"/>
      <c r="D63" s="298"/>
      <c r="E63" s="298"/>
      <c r="F63" s="298"/>
      <c r="G63" s="298"/>
      <c r="H63" s="298"/>
      <c r="I63" s="27"/>
      <c r="J63" s="27"/>
      <c r="K63" s="88">
        <f t="shared" si="12"/>
        <v>0</v>
      </c>
      <c r="L63" s="88">
        <f>SUM($J63)</f>
        <v>0</v>
      </c>
      <c r="M63" s="206"/>
      <c r="S63" s="120"/>
    </row>
    <row r="64" spans="1:19" s="103" customFormat="1" x14ac:dyDescent="0.2">
      <c r="A64" s="298" t="s">
        <v>79</v>
      </c>
      <c r="B64" s="298"/>
      <c r="C64" s="298"/>
      <c r="D64" s="298"/>
      <c r="E64" s="298"/>
      <c r="F64" s="298"/>
      <c r="G64" s="298"/>
      <c r="H64" s="298"/>
      <c r="I64" s="27"/>
      <c r="J64" s="27"/>
      <c r="K64" s="88">
        <f t="shared" si="12"/>
        <v>0</v>
      </c>
      <c r="L64" s="88">
        <f>SUM($J64)</f>
        <v>0</v>
      </c>
      <c r="M64" s="206"/>
      <c r="S64" s="120"/>
    </row>
    <row r="65" spans="1:19" s="103" customFormat="1" x14ac:dyDescent="0.2">
      <c r="A65" s="298" t="s">
        <v>80</v>
      </c>
      <c r="B65" s="298"/>
      <c r="C65" s="298"/>
      <c r="D65" s="298"/>
      <c r="E65" s="298"/>
      <c r="F65" s="298"/>
      <c r="G65" s="298"/>
      <c r="H65" s="298"/>
      <c r="I65" s="27"/>
      <c r="J65" s="27"/>
      <c r="K65" s="88">
        <f t="shared" si="12"/>
        <v>0</v>
      </c>
      <c r="L65" s="88">
        <f t="shared" si="13"/>
        <v>0</v>
      </c>
      <c r="M65" s="206"/>
      <c r="S65" s="120"/>
    </row>
    <row r="66" spans="1:19" s="103" customFormat="1" x14ac:dyDescent="0.2">
      <c r="A66" s="298" t="s">
        <v>82</v>
      </c>
      <c r="B66" s="298"/>
      <c r="C66" s="298"/>
      <c r="D66" s="298"/>
      <c r="E66" s="298"/>
      <c r="F66" s="298"/>
      <c r="G66" s="298"/>
      <c r="H66" s="298"/>
      <c r="I66" s="27"/>
      <c r="J66" s="27"/>
      <c r="K66" s="88">
        <f t="shared" si="12"/>
        <v>0</v>
      </c>
      <c r="L66" s="88">
        <f t="shared" si="13"/>
        <v>0</v>
      </c>
      <c r="M66" s="206"/>
    </row>
    <row r="67" spans="1:19" s="103" customFormat="1" x14ac:dyDescent="0.2">
      <c r="A67" s="298" t="s">
        <v>83</v>
      </c>
      <c r="B67" s="298"/>
      <c r="C67" s="298"/>
      <c r="D67" s="298"/>
      <c r="E67" s="298"/>
      <c r="F67" s="298"/>
      <c r="G67" s="298"/>
      <c r="H67" s="298"/>
      <c r="I67" s="27"/>
      <c r="J67" s="27"/>
      <c r="K67" s="88">
        <f t="shared" si="12"/>
        <v>0</v>
      </c>
      <c r="L67" s="88">
        <f t="shared" si="13"/>
        <v>0</v>
      </c>
      <c r="M67" s="206"/>
      <c r="S67" s="129"/>
    </row>
    <row r="68" spans="1:19" s="103" customFormat="1" x14ac:dyDescent="0.2">
      <c r="A68" s="298" t="s">
        <v>84</v>
      </c>
      <c r="B68" s="298"/>
      <c r="C68" s="298"/>
      <c r="D68" s="298"/>
      <c r="E68" s="298"/>
      <c r="F68" s="298"/>
      <c r="G68" s="298"/>
      <c r="H68" s="298"/>
      <c r="I68" s="27"/>
      <c r="J68" s="27"/>
      <c r="K68" s="88">
        <f t="shared" si="12"/>
        <v>0</v>
      </c>
      <c r="L68" s="88">
        <f t="shared" si="13"/>
        <v>0</v>
      </c>
      <c r="M68" s="206"/>
      <c r="S68" s="130"/>
    </row>
    <row r="69" spans="1:19" s="103" customFormat="1" x14ac:dyDescent="0.2">
      <c r="A69" s="298" t="s">
        <v>85</v>
      </c>
      <c r="B69" s="298"/>
      <c r="C69" s="298"/>
      <c r="D69" s="298"/>
      <c r="E69" s="298"/>
      <c r="F69" s="298"/>
      <c r="G69" s="298"/>
      <c r="H69" s="298"/>
      <c r="I69" s="27"/>
      <c r="J69" s="27"/>
      <c r="K69" s="88">
        <f>SUM($I69)</f>
        <v>0</v>
      </c>
      <c r="L69" s="88">
        <f>SUM($J69)</f>
        <v>0</v>
      </c>
      <c r="M69" s="206"/>
      <c r="S69" s="130"/>
    </row>
    <row r="70" spans="1:19" s="103" customFormat="1" x14ac:dyDescent="0.2">
      <c r="A70" s="298" t="s">
        <v>86</v>
      </c>
      <c r="B70" s="298"/>
      <c r="C70" s="298"/>
      <c r="D70" s="298"/>
      <c r="E70" s="298"/>
      <c r="F70" s="298"/>
      <c r="G70" s="298"/>
      <c r="H70" s="298"/>
      <c r="I70" s="27"/>
      <c r="J70" s="27"/>
      <c r="K70" s="88">
        <f t="shared" si="12"/>
        <v>0</v>
      </c>
      <c r="L70" s="88">
        <f t="shared" si="13"/>
        <v>0</v>
      </c>
      <c r="M70" s="206"/>
      <c r="S70" s="130"/>
    </row>
    <row r="71" spans="1:19" s="103" customFormat="1" x14ac:dyDescent="0.2">
      <c r="A71" s="313" t="s">
        <v>127</v>
      </c>
      <c r="B71" s="314"/>
      <c r="C71" s="353"/>
      <c r="D71" s="354"/>
      <c r="E71" s="354"/>
      <c r="F71" s="354"/>
      <c r="G71" s="354"/>
      <c r="H71" s="355"/>
      <c r="I71" s="27"/>
      <c r="J71" s="27"/>
      <c r="K71" s="88">
        <f t="shared" si="12"/>
        <v>0</v>
      </c>
      <c r="L71" s="88">
        <f t="shared" si="13"/>
        <v>0</v>
      </c>
      <c r="M71" s="206"/>
    </row>
    <row r="72" spans="1:19" s="103" customFormat="1" ht="12.75" customHeight="1" x14ac:dyDescent="0.2">
      <c r="A72" s="313" t="s">
        <v>128</v>
      </c>
      <c r="B72" s="314"/>
      <c r="C72" s="353"/>
      <c r="D72" s="354"/>
      <c r="E72" s="354"/>
      <c r="F72" s="354"/>
      <c r="G72" s="354"/>
      <c r="H72" s="355"/>
      <c r="I72" s="27"/>
      <c r="J72" s="27"/>
      <c r="K72" s="88">
        <f t="shared" si="12"/>
        <v>0</v>
      </c>
      <c r="L72" s="88">
        <f t="shared" si="13"/>
        <v>0</v>
      </c>
      <c r="M72" s="206"/>
      <c r="S72" s="172"/>
    </row>
    <row r="73" spans="1:19" s="103" customFormat="1" x14ac:dyDescent="0.2">
      <c r="A73" s="313" t="s">
        <v>129</v>
      </c>
      <c r="B73" s="314"/>
      <c r="C73" s="353"/>
      <c r="D73" s="354"/>
      <c r="E73" s="354"/>
      <c r="F73" s="354"/>
      <c r="G73" s="354"/>
      <c r="H73" s="355"/>
      <c r="I73" s="27"/>
      <c r="J73" s="27"/>
      <c r="K73" s="88">
        <f t="shared" si="12"/>
        <v>0</v>
      </c>
      <c r="L73" s="88">
        <f t="shared" si="13"/>
        <v>0</v>
      </c>
      <c r="M73" s="206"/>
      <c r="S73" s="173"/>
    </row>
    <row r="74" spans="1:19" s="103" customFormat="1" x14ac:dyDescent="0.2">
      <c r="A74" s="313" t="s">
        <v>130</v>
      </c>
      <c r="B74" s="314"/>
      <c r="C74" s="353"/>
      <c r="D74" s="354"/>
      <c r="E74" s="354"/>
      <c r="F74" s="354"/>
      <c r="G74" s="354"/>
      <c r="H74" s="355"/>
      <c r="I74" s="27"/>
      <c r="J74" s="27"/>
      <c r="K74" s="88">
        <f t="shared" si="12"/>
        <v>0</v>
      </c>
      <c r="L74" s="88">
        <f t="shared" si="13"/>
        <v>0</v>
      </c>
      <c r="M74" s="206"/>
      <c r="S74" s="173"/>
    </row>
    <row r="75" spans="1:19" s="103" customFormat="1" x14ac:dyDescent="0.2">
      <c r="A75" s="313" t="s">
        <v>131</v>
      </c>
      <c r="B75" s="314"/>
      <c r="C75" s="353"/>
      <c r="D75" s="354"/>
      <c r="E75" s="354"/>
      <c r="F75" s="354"/>
      <c r="G75" s="354"/>
      <c r="H75" s="355"/>
      <c r="I75" s="27"/>
      <c r="J75" s="27"/>
      <c r="K75" s="88">
        <f t="shared" si="12"/>
        <v>0</v>
      </c>
      <c r="L75" s="88">
        <f t="shared" si="13"/>
        <v>0</v>
      </c>
      <c r="M75" s="206"/>
    </row>
    <row r="76" spans="1:19" s="103" customFormat="1" x14ac:dyDescent="0.2">
      <c r="A76" s="313" t="s">
        <v>132</v>
      </c>
      <c r="B76" s="314"/>
      <c r="C76" s="353"/>
      <c r="D76" s="354"/>
      <c r="E76" s="354"/>
      <c r="F76" s="354"/>
      <c r="G76" s="354"/>
      <c r="H76" s="355"/>
      <c r="I76" s="27"/>
      <c r="J76" s="27"/>
      <c r="K76" s="88">
        <f t="shared" si="12"/>
        <v>0</v>
      </c>
      <c r="L76" s="88">
        <f t="shared" si="13"/>
        <v>0</v>
      </c>
      <c r="M76" s="206"/>
    </row>
    <row r="77" spans="1:19" s="103" customFormat="1" ht="12.75" customHeight="1" x14ac:dyDescent="0.2">
      <c r="A77" s="313" t="s">
        <v>133</v>
      </c>
      <c r="B77" s="314"/>
      <c r="C77" s="353"/>
      <c r="D77" s="354"/>
      <c r="E77" s="354"/>
      <c r="F77" s="354"/>
      <c r="G77" s="354"/>
      <c r="H77" s="355"/>
      <c r="I77" s="27"/>
      <c r="J77" s="27"/>
      <c r="K77" s="88">
        <f t="shared" si="12"/>
        <v>0</v>
      </c>
      <c r="L77" s="88">
        <f t="shared" si="13"/>
        <v>0</v>
      </c>
      <c r="M77" s="206"/>
    </row>
    <row r="78" spans="1:19" s="103" customFormat="1" ht="12.75" customHeight="1" x14ac:dyDescent="0.2">
      <c r="A78" s="313" t="s">
        <v>134</v>
      </c>
      <c r="B78" s="314"/>
      <c r="C78" s="353"/>
      <c r="D78" s="354"/>
      <c r="E78" s="354"/>
      <c r="F78" s="354"/>
      <c r="G78" s="354"/>
      <c r="H78" s="355"/>
      <c r="I78" s="27"/>
      <c r="J78" s="27"/>
      <c r="K78" s="88">
        <f t="shared" si="12"/>
        <v>0</v>
      </c>
      <c r="L78" s="88">
        <f t="shared" si="13"/>
        <v>0</v>
      </c>
      <c r="M78" s="206"/>
    </row>
    <row r="79" spans="1:19" s="103" customFormat="1" ht="25.5" customHeight="1" x14ac:dyDescent="0.2">
      <c r="A79" s="313" t="s">
        <v>135</v>
      </c>
      <c r="B79" s="314"/>
      <c r="C79" s="353"/>
      <c r="D79" s="354"/>
      <c r="E79" s="354"/>
      <c r="F79" s="354"/>
      <c r="G79" s="354"/>
      <c r="H79" s="355"/>
      <c r="I79" s="27"/>
      <c r="J79" s="27"/>
      <c r="K79" s="88">
        <f t="shared" si="12"/>
        <v>0</v>
      </c>
      <c r="L79" s="88">
        <f t="shared" si="13"/>
        <v>0</v>
      </c>
      <c r="M79" s="206"/>
    </row>
    <row r="80" spans="1:19" s="103" customFormat="1" x14ac:dyDescent="0.2">
      <c r="A80" s="313" t="s">
        <v>136</v>
      </c>
      <c r="B80" s="314"/>
      <c r="C80" s="353"/>
      <c r="D80" s="354"/>
      <c r="E80" s="354"/>
      <c r="F80" s="354"/>
      <c r="G80" s="354"/>
      <c r="H80" s="355"/>
      <c r="I80" s="27"/>
      <c r="J80" s="27"/>
      <c r="K80" s="88">
        <f t="shared" si="12"/>
        <v>0</v>
      </c>
      <c r="L80" s="88">
        <f t="shared" si="13"/>
        <v>0</v>
      </c>
      <c r="M80" s="206"/>
    </row>
    <row r="81" spans="1:17" s="103" customFormat="1" x14ac:dyDescent="0.2">
      <c r="A81" s="316" t="s">
        <v>88</v>
      </c>
      <c r="B81" s="316"/>
      <c r="C81" s="316"/>
      <c r="D81" s="316"/>
      <c r="E81" s="316"/>
      <c r="F81" s="316"/>
      <c r="G81" s="316"/>
      <c r="H81" s="316"/>
      <c r="I81" s="90">
        <f>TRUNC(ROUND(SUM(I37,I39:I43,I51,I61:I80),0),0)</f>
        <v>0</v>
      </c>
      <c r="J81" s="90">
        <f>TRUNC(ROUND(SUM(J37,J39:J43,J51,J61:J80),0),0)</f>
        <v>0</v>
      </c>
      <c r="K81" s="90">
        <f t="shared" si="12"/>
        <v>0</v>
      </c>
      <c r="L81" s="90">
        <f t="shared" si="13"/>
        <v>0</v>
      </c>
      <c r="M81" s="209"/>
    </row>
    <row r="82" spans="1:17" s="103" customFormat="1" x14ac:dyDescent="0.2">
      <c r="A82" s="316" t="s">
        <v>89</v>
      </c>
      <c r="B82" s="316"/>
      <c r="C82" s="316"/>
      <c r="D82" s="316"/>
      <c r="E82" s="316"/>
      <c r="F82" s="316"/>
      <c r="G82" s="316"/>
      <c r="H82" s="316"/>
      <c r="I82" s="91">
        <f>SUM(I55,I59,I81)</f>
        <v>0</v>
      </c>
      <c r="J82" s="91">
        <f>SUM(J56,J57,J81)</f>
        <v>0</v>
      </c>
      <c r="K82" s="91">
        <f t="shared" si="12"/>
        <v>0</v>
      </c>
      <c r="L82" s="91">
        <f t="shared" si="13"/>
        <v>0</v>
      </c>
      <c r="M82" s="211"/>
    </row>
    <row r="83" spans="1:17" s="103" customFormat="1" x14ac:dyDescent="0.2">
      <c r="A83" s="86"/>
      <c r="B83" s="86"/>
      <c r="C83" s="86"/>
      <c r="D83" s="86"/>
      <c r="E83" s="86"/>
      <c r="F83" s="86"/>
      <c r="G83" s="86"/>
      <c r="H83" s="86"/>
      <c r="I83" s="133"/>
      <c r="J83" s="133"/>
      <c r="K83" s="164"/>
      <c r="L83" s="164"/>
      <c r="M83" s="164"/>
    </row>
    <row r="84" spans="1:17" s="103" customFormat="1" x14ac:dyDescent="0.2">
      <c r="A84" s="86"/>
      <c r="B84" s="86"/>
      <c r="C84" s="86"/>
      <c r="D84" s="86"/>
      <c r="E84" s="86"/>
      <c r="F84" s="86"/>
      <c r="G84" s="86"/>
      <c r="H84" s="86"/>
      <c r="I84" s="133"/>
      <c r="J84" s="133"/>
      <c r="K84" s="164"/>
      <c r="L84" s="164"/>
      <c r="M84" s="164"/>
    </row>
    <row r="85" spans="1:17" s="103" customFormat="1" x14ac:dyDescent="0.2">
      <c r="A85" s="312" t="s">
        <v>150</v>
      </c>
      <c r="B85" s="312"/>
      <c r="C85" s="315" t="s">
        <v>151</v>
      </c>
      <c r="D85" s="315"/>
      <c r="E85" s="315"/>
      <c r="F85" s="315"/>
      <c r="G85" s="315"/>
      <c r="H85" s="315"/>
      <c r="I85" s="93" t="e">
        <f>I81/$K$81*$Q$54</f>
        <v>#DIV/0!</v>
      </c>
      <c r="J85" s="92"/>
      <c r="K85" s="93" t="e">
        <f>SUM($I85)</f>
        <v>#DIV/0!</v>
      </c>
      <c r="L85" s="93"/>
      <c r="M85" s="93"/>
      <c r="N85" s="174"/>
    </row>
    <row r="86" spans="1:17" s="103" customFormat="1" x14ac:dyDescent="0.2">
      <c r="A86" s="312"/>
      <c r="B86" s="312"/>
      <c r="C86" s="315" t="s">
        <v>89</v>
      </c>
      <c r="D86" s="315"/>
      <c r="E86" s="315"/>
      <c r="F86" s="315"/>
      <c r="G86" s="315"/>
      <c r="H86" s="315"/>
      <c r="I86" s="93" t="e">
        <f>I81+I85</f>
        <v>#DIV/0!</v>
      </c>
      <c r="J86" s="93"/>
      <c r="K86" s="93" t="e">
        <f>SUM($I86)</f>
        <v>#DIV/0!</v>
      </c>
      <c r="L86" s="93"/>
      <c r="M86" s="93"/>
      <c r="N86" s="94" t="e">
        <f>IF(K82&lt;K86,K82,K86)</f>
        <v>#DIV/0!</v>
      </c>
      <c r="O86" s="135" t="s">
        <v>142</v>
      </c>
    </row>
    <row r="87" spans="1:17" s="103" customFormat="1" ht="18" x14ac:dyDescent="0.25">
      <c r="A87" s="356"/>
      <c r="B87" s="356"/>
      <c r="C87" s="356"/>
      <c r="D87" s="356"/>
      <c r="E87" s="356"/>
      <c r="F87" s="356"/>
      <c r="G87" s="356"/>
      <c r="H87" s="356"/>
      <c r="I87" s="356"/>
      <c r="J87" s="356"/>
      <c r="K87" s="356"/>
      <c r="L87" s="356"/>
      <c r="M87" s="164"/>
    </row>
    <row r="88" spans="1:17" s="103" customFormat="1" x14ac:dyDescent="0.2">
      <c r="P88" s="103" t="s">
        <v>91</v>
      </c>
    </row>
    <row r="89" spans="1:17" s="103" customFormat="1" x14ac:dyDescent="0.2">
      <c r="B89" s="310" t="s">
        <v>92</v>
      </c>
      <c r="C89" s="310"/>
      <c r="D89" s="310"/>
      <c r="I89" s="137"/>
      <c r="J89" s="137"/>
      <c r="K89" s="137"/>
      <c r="P89" s="136" t="str">
        <f>+I9</f>
        <v>Year 1</v>
      </c>
      <c r="Q89" s="136"/>
    </row>
    <row r="90" spans="1:17" s="103" customFormat="1" x14ac:dyDescent="0.2">
      <c r="B90" s="138" t="s">
        <v>93</v>
      </c>
      <c r="C90" s="138" t="s">
        <v>94</v>
      </c>
      <c r="D90" s="311" t="s">
        <v>95</v>
      </c>
      <c r="E90" s="311"/>
      <c r="G90" s="175"/>
      <c r="I90" s="139"/>
      <c r="J90" s="139"/>
      <c r="K90" s="139"/>
      <c r="O90" s="103" t="s">
        <v>96</v>
      </c>
      <c r="P90" s="140" t="str">
        <f>I10</f>
        <v>Sponsor</v>
      </c>
      <c r="Q90" s="140" t="str">
        <f>J10</f>
        <v>UA</v>
      </c>
    </row>
    <row r="91" spans="1:17" s="103" customFormat="1" x14ac:dyDescent="0.2">
      <c r="B91" s="139">
        <f t="shared" ref="B91:B100" si="14">+I71</f>
        <v>0</v>
      </c>
      <c r="C91" s="103">
        <f>P91*D59</f>
        <v>0</v>
      </c>
      <c r="D91" s="309">
        <f t="shared" ref="D91:D100" si="15">B91+C91</f>
        <v>0</v>
      </c>
      <c r="E91" s="309"/>
      <c r="J91" s="138"/>
      <c r="K91" s="138"/>
      <c r="L91" s="138"/>
      <c r="M91" s="138"/>
      <c r="O91" s="103" t="str">
        <f t="shared" ref="O91:O100" si="16">IF(C71=0,"None",C71)</f>
        <v>None</v>
      </c>
      <c r="P91" s="27">
        <f t="shared" ref="P91:P100" si="17">(IF(OR(I71=0,I71=""),0,(IF(I71&lt;=25000,I71,25000))))</f>
        <v>0</v>
      </c>
      <c r="Q91" s="27">
        <f t="shared" ref="Q91:Q100" si="18">(IF(OR(J71=0,J71=""),0,(IF(J71&lt;=25000,J71,25000))))</f>
        <v>0</v>
      </c>
    </row>
    <row r="92" spans="1:17" s="103" customFormat="1" x14ac:dyDescent="0.2">
      <c r="B92" s="139">
        <f t="shared" si="14"/>
        <v>0</v>
      </c>
      <c r="C92" s="103">
        <f>P92*D59</f>
        <v>0</v>
      </c>
      <c r="D92" s="309">
        <f t="shared" si="15"/>
        <v>0</v>
      </c>
      <c r="E92" s="309"/>
      <c r="H92" s="310"/>
      <c r="I92" s="310"/>
      <c r="J92" s="139"/>
      <c r="L92" s="139"/>
      <c r="M92" s="139"/>
      <c r="O92" s="103" t="str">
        <f t="shared" si="16"/>
        <v>None</v>
      </c>
      <c r="P92" s="27">
        <f t="shared" si="17"/>
        <v>0</v>
      </c>
      <c r="Q92" s="27">
        <f t="shared" si="18"/>
        <v>0</v>
      </c>
    </row>
    <row r="93" spans="1:17" s="103" customFormat="1" x14ac:dyDescent="0.2">
      <c r="B93" s="139">
        <f t="shared" si="14"/>
        <v>0</v>
      </c>
      <c r="C93" s="103">
        <f>P93*D59</f>
        <v>0</v>
      </c>
      <c r="D93" s="309">
        <f t="shared" si="15"/>
        <v>0</v>
      </c>
      <c r="E93" s="309"/>
      <c r="H93" s="140"/>
      <c r="I93" s="140"/>
      <c r="J93" s="139"/>
      <c r="L93" s="139"/>
      <c r="M93" s="139"/>
      <c r="O93" s="103" t="str">
        <f t="shared" si="16"/>
        <v>None</v>
      </c>
      <c r="P93" s="27">
        <f t="shared" si="17"/>
        <v>0</v>
      </c>
      <c r="Q93" s="27">
        <f t="shared" si="18"/>
        <v>0</v>
      </c>
    </row>
    <row r="94" spans="1:17" s="103" customFormat="1" x14ac:dyDescent="0.2">
      <c r="B94" s="139">
        <f t="shared" si="14"/>
        <v>0</v>
      </c>
      <c r="C94" s="103">
        <f>P94*D59</f>
        <v>0</v>
      </c>
      <c r="D94" s="309">
        <f t="shared" si="15"/>
        <v>0</v>
      </c>
      <c r="E94" s="309"/>
      <c r="H94" s="27"/>
      <c r="I94" s="27"/>
      <c r="J94" s="139"/>
      <c r="L94" s="139"/>
      <c r="M94" s="139"/>
      <c r="O94" s="103" t="str">
        <f t="shared" si="16"/>
        <v>None</v>
      </c>
      <c r="P94" s="27">
        <f t="shared" si="17"/>
        <v>0</v>
      </c>
      <c r="Q94" s="27">
        <f t="shared" si="18"/>
        <v>0</v>
      </c>
    </row>
    <row r="95" spans="1:17" s="103" customFormat="1" x14ac:dyDescent="0.2">
      <c r="B95" s="139">
        <f t="shared" si="14"/>
        <v>0</v>
      </c>
      <c r="C95" s="103">
        <f>P95*D59</f>
        <v>0</v>
      </c>
      <c r="D95" s="309">
        <f t="shared" si="15"/>
        <v>0</v>
      </c>
      <c r="E95" s="309"/>
      <c r="H95" s="27"/>
      <c r="I95" s="27"/>
      <c r="J95" s="139"/>
      <c r="L95" s="139"/>
      <c r="M95" s="139"/>
      <c r="O95" s="103" t="str">
        <f t="shared" si="16"/>
        <v>None</v>
      </c>
      <c r="P95" s="27">
        <f t="shared" si="17"/>
        <v>0</v>
      </c>
      <c r="Q95" s="27">
        <f t="shared" si="18"/>
        <v>0</v>
      </c>
    </row>
    <row r="96" spans="1:17" s="103" customFormat="1" x14ac:dyDescent="0.2">
      <c r="B96" s="139">
        <f t="shared" si="14"/>
        <v>0</v>
      </c>
      <c r="C96" s="103">
        <f>T36*D59</f>
        <v>0</v>
      </c>
      <c r="D96" s="309">
        <f t="shared" si="15"/>
        <v>0</v>
      </c>
      <c r="E96" s="309"/>
      <c r="H96" s="27"/>
      <c r="I96" s="27"/>
      <c r="J96" s="139"/>
      <c r="L96" s="139"/>
      <c r="M96" s="139"/>
      <c r="O96" s="103" t="str">
        <f t="shared" si="16"/>
        <v>None</v>
      </c>
      <c r="P96" s="27">
        <f t="shared" si="17"/>
        <v>0</v>
      </c>
      <c r="Q96" s="27">
        <f t="shared" si="18"/>
        <v>0</v>
      </c>
    </row>
    <row r="97" spans="2:17" s="103" customFormat="1" x14ac:dyDescent="0.2">
      <c r="B97" s="139">
        <f t="shared" si="14"/>
        <v>0</v>
      </c>
      <c r="C97" s="103">
        <f>P97*D59</f>
        <v>0</v>
      </c>
      <c r="D97" s="309">
        <f t="shared" si="15"/>
        <v>0</v>
      </c>
      <c r="E97" s="309"/>
      <c r="H97" s="27"/>
      <c r="I97" s="27"/>
      <c r="J97" s="139"/>
      <c r="L97" s="139"/>
      <c r="M97" s="139"/>
      <c r="O97" s="103" t="str">
        <f t="shared" si="16"/>
        <v>None</v>
      </c>
      <c r="P97" s="27">
        <f t="shared" si="17"/>
        <v>0</v>
      </c>
      <c r="Q97" s="27">
        <f t="shared" si="18"/>
        <v>0</v>
      </c>
    </row>
    <row r="98" spans="2:17" s="103" customFormat="1" x14ac:dyDescent="0.2">
      <c r="B98" s="139">
        <f t="shared" si="14"/>
        <v>0</v>
      </c>
      <c r="C98" s="103">
        <f>P98*D59</f>
        <v>0</v>
      </c>
      <c r="D98" s="309">
        <f t="shared" si="15"/>
        <v>0</v>
      </c>
      <c r="E98" s="309"/>
      <c r="H98" s="27"/>
      <c r="I98" s="27"/>
      <c r="J98" s="139"/>
      <c r="L98" s="139"/>
      <c r="M98" s="139"/>
      <c r="O98" s="103" t="str">
        <f t="shared" si="16"/>
        <v>None</v>
      </c>
      <c r="P98" s="27">
        <f t="shared" si="17"/>
        <v>0</v>
      </c>
      <c r="Q98" s="27">
        <f t="shared" si="18"/>
        <v>0</v>
      </c>
    </row>
    <row r="99" spans="2:17" s="103" customFormat="1" x14ac:dyDescent="0.2">
      <c r="B99" s="139">
        <f t="shared" si="14"/>
        <v>0</v>
      </c>
      <c r="C99" s="103">
        <f>P99*D59</f>
        <v>0</v>
      </c>
      <c r="D99" s="309">
        <f t="shared" si="15"/>
        <v>0</v>
      </c>
      <c r="E99" s="309"/>
      <c r="H99" s="27"/>
      <c r="I99" s="27"/>
      <c r="J99" s="139"/>
      <c r="L99" s="139"/>
      <c r="M99" s="139"/>
      <c r="O99" s="103" t="str">
        <f t="shared" si="16"/>
        <v>None</v>
      </c>
      <c r="P99" s="27">
        <f t="shared" si="17"/>
        <v>0</v>
      </c>
      <c r="Q99" s="27">
        <f t="shared" si="18"/>
        <v>0</v>
      </c>
    </row>
    <row r="100" spans="2:17" s="103" customFormat="1" x14ac:dyDescent="0.2">
      <c r="B100" s="139">
        <f t="shared" si="14"/>
        <v>0</v>
      </c>
      <c r="C100" s="103">
        <f>P100*D59</f>
        <v>0</v>
      </c>
      <c r="D100" s="309">
        <f t="shared" si="15"/>
        <v>0</v>
      </c>
      <c r="E100" s="309"/>
      <c r="H100" s="27"/>
      <c r="I100" s="27"/>
      <c r="J100" s="139"/>
      <c r="L100" s="139"/>
      <c r="M100" s="139"/>
      <c r="O100" s="103" t="str">
        <f t="shared" si="16"/>
        <v>None</v>
      </c>
      <c r="P100" s="27">
        <f t="shared" si="17"/>
        <v>0</v>
      </c>
      <c r="Q100" s="27">
        <f t="shared" si="18"/>
        <v>0</v>
      </c>
    </row>
    <row r="101" spans="2:17" s="103" customFormat="1" ht="13.5" thickBot="1" x14ac:dyDescent="0.25">
      <c r="H101" s="27"/>
      <c r="I101" s="27"/>
      <c r="J101" s="139"/>
      <c r="L101" s="139"/>
      <c r="M101" s="139"/>
      <c r="P101" s="143">
        <f t="shared" ref="P101:Q101" si="19">SUM(P91:P100)</f>
        <v>0</v>
      </c>
      <c r="Q101" s="143">
        <f t="shared" si="19"/>
        <v>0</v>
      </c>
    </row>
    <row r="102" spans="2:17" s="103" customFormat="1" ht="13.5" thickTop="1" x14ac:dyDescent="0.2">
      <c r="H102" s="27"/>
      <c r="I102" s="27"/>
      <c r="J102" s="142"/>
      <c r="K102" s="114"/>
      <c r="L102" s="142"/>
      <c r="M102" s="142"/>
    </row>
    <row r="103" spans="2:17" s="103" customFormat="1" x14ac:dyDescent="0.2">
      <c r="H103" s="27"/>
      <c r="I103" s="27"/>
    </row>
    <row r="104" spans="2:17" s="103" customFormat="1" x14ac:dyDescent="0.2">
      <c r="H104" s="142"/>
      <c r="I104" s="142"/>
    </row>
    <row r="105" spans="2:17" s="103" customFormat="1" x14ac:dyDescent="0.2">
      <c r="I105" s="139"/>
      <c r="J105" s="139"/>
      <c r="K105" s="139"/>
    </row>
    <row r="106" spans="2:17" s="103" customFormat="1" x14ac:dyDescent="0.2">
      <c r="I106" s="139"/>
      <c r="J106" s="139"/>
      <c r="K106" s="139"/>
    </row>
    <row r="107" spans="2:17" s="103" customFormat="1" x14ac:dyDescent="0.2">
      <c r="I107" s="139"/>
      <c r="J107" s="139"/>
      <c r="K107" s="139"/>
    </row>
    <row r="108" spans="2:17" s="103" customFormat="1" x14ac:dyDescent="0.2">
      <c r="I108" s="139"/>
      <c r="J108" s="139"/>
      <c r="K108" s="139"/>
    </row>
    <row r="109" spans="2:17" s="103" customFormat="1" x14ac:dyDescent="0.2">
      <c r="K109" s="144"/>
    </row>
    <row r="110" spans="2:17" s="103" customFormat="1" x14ac:dyDescent="0.2">
      <c r="K110" s="144"/>
    </row>
    <row r="111" spans="2:17" s="103" customFormat="1" x14ac:dyDescent="0.2">
      <c r="K111" s="144"/>
    </row>
    <row r="112" spans="2:17" s="103" customFormat="1" x14ac:dyDescent="0.2">
      <c r="K112" s="144"/>
    </row>
    <row r="113" spans="11:11" s="103" customFormat="1" x14ac:dyDescent="0.2">
      <c r="K113" s="144"/>
    </row>
    <row r="114" spans="11:11" s="103" customFormat="1" x14ac:dyDescent="0.2">
      <c r="K114" s="144"/>
    </row>
    <row r="115" spans="11:11" s="103" customFormat="1" x14ac:dyDescent="0.2">
      <c r="K115" s="144"/>
    </row>
    <row r="116" spans="11:11" s="103" customFormat="1" x14ac:dyDescent="0.2">
      <c r="K116" s="144"/>
    </row>
    <row r="117" spans="11:11" s="103" customFormat="1" x14ac:dyDescent="0.2">
      <c r="K117" s="144"/>
    </row>
    <row r="118" spans="11:11" s="103" customFormat="1" x14ac:dyDescent="0.2">
      <c r="K118" s="144"/>
    </row>
    <row r="119" spans="11:11" s="103" customFormat="1" x14ac:dyDescent="0.2">
      <c r="K119" s="144"/>
    </row>
    <row r="120" spans="11:11" s="103" customFormat="1" x14ac:dyDescent="0.2">
      <c r="K120" s="144"/>
    </row>
    <row r="121" spans="11:11" s="103" customFormat="1" x14ac:dyDescent="0.2">
      <c r="K121" s="144"/>
    </row>
    <row r="122" spans="11:11" s="103" customFormat="1" x14ac:dyDescent="0.2">
      <c r="K122" s="144"/>
    </row>
    <row r="123" spans="11:11" s="103" customFormat="1" x14ac:dyDescent="0.2">
      <c r="K123" s="144"/>
    </row>
    <row r="124" spans="11:11" s="103" customFormat="1" x14ac:dyDescent="0.2">
      <c r="K124" s="144"/>
    </row>
    <row r="125" spans="11:11" s="103" customFormat="1" x14ac:dyDescent="0.2">
      <c r="K125" s="144"/>
    </row>
    <row r="126" spans="11:11" s="103" customFormat="1" x14ac:dyDescent="0.2">
      <c r="K126" s="144"/>
    </row>
    <row r="127" spans="11:11" s="103" customFormat="1" x14ac:dyDescent="0.2">
      <c r="K127" s="144"/>
    </row>
    <row r="128" spans="11:11" s="103" customFormat="1" x14ac:dyDescent="0.2">
      <c r="K128" s="144"/>
    </row>
    <row r="129" spans="11:257" s="103" customFormat="1" x14ac:dyDescent="0.2">
      <c r="K129" s="144"/>
      <c r="AC129" s="310"/>
      <c r="AD129" s="310"/>
      <c r="AE129" s="310"/>
      <c r="AF129" s="310"/>
      <c r="AG129" s="310"/>
      <c r="AH129" s="310"/>
      <c r="AI129" s="136"/>
      <c r="AJ129" s="136"/>
    </row>
    <row r="130" spans="11:257" s="103" customFormat="1" x14ac:dyDescent="0.2">
      <c r="K130" s="144"/>
      <c r="AC130" s="140"/>
      <c r="AD130" s="140"/>
      <c r="AE130" s="140"/>
      <c r="AF130" s="140"/>
      <c r="AG130" s="140"/>
      <c r="AH130" s="140"/>
      <c r="AI130" s="140"/>
      <c r="AJ130" s="140"/>
      <c r="IW130" s="139"/>
    </row>
    <row r="131" spans="11:257" s="103" customFormat="1" x14ac:dyDescent="0.2">
      <c r="K131" s="144"/>
      <c r="AC131" s="27"/>
      <c r="AD131" s="27"/>
      <c r="AE131" s="27"/>
      <c r="AF131" s="27"/>
      <c r="AG131" s="27"/>
      <c r="AH131" s="27"/>
    </row>
    <row r="132" spans="11:257" s="103" customFormat="1" x14ac:dyDescent="0.2">
      <c r="K132" s="144"/>
      <c r="AC132" s="27"/>
      <c r="AD132" s="27"/>
      <c r="AE132" s="27"/>
      <c r="AF132" s="27"/>
      <c r="AG132" s="27"/>
      <c r="AH132" s="27"/>
    </row>
    <row r="133" spans="11:257" s="103" customFormat="1" x14ac:dyDescent="0.2">
      <c r="K133" s="144"/>
      <c r="AC133" s="27"/>
      <c r="AD133" s="27"/>
      <c r="AE133" s="27"/>
      <c r="AF133" s="27"/>
      <c r="AG133" s="27"/>
      <c r="AH133" s="27"/>
    </row>
    <row r="134" spans="11:257" s="103" customFormat="1" x14ac:dyDescent="0.2">
      <c r="K134" s="144"/>
      <c r="AC134" s="27"/>
      <c r="AD134" s="27"/>
      <c r="AE134" s="27"/>
      <c r="AF134" s="27"/>
      <c r="AG134" s="27"/>
      <c r="AH134" s="27"/>
    </row>
    <row r="135" spans="11:257" s="103" customFormat="1" x14ac:dyDescent="0.2">
      <c r="K135" s="144"/>
      <c r="AC135" s="27"/>
      <c r="AD135" s="27"/>
      <c r="AE135" s="27"/>
      <c r="AF135" s="27"/>
      <c r="AG135" s="27"/>
      <c r="AH135" s="27"/>
    </row>
    <row r="136" spans="11:257" s="103" customFormat="1" x14ac:dyDescent="0.2">
      <c r="K136" s="144"/>
      <c r="AC136" s="27"/>
      <c r="AD136" s="27"/>
      <c r="AE136" s="27"/>
      <c r="AF136" s="27"/>
      <c r="AG136" s="27"/>
      <c r="AH136" s="27"/>
    </row>
    <row r="137" spans="11:257" s="103" customFormat="1" x14ac:dyDescent="0.2">
      <c r="K137" s="144"/>
      <c r="AC137" s="27"/>
      <c r="AD137" s="27"/>
      <c r="AE137" s="27"/>
      <c r="AF137" s="27"/>
      <c r="AG137" s="27"/>
      <c r="AH137" s="27"/>
    </row>
    <row r="138" spans="11:257" s="103" customFormat="1" x14ac:dyDescent="0.2">
      <c r="K138" s="144"/>
      <c r="AC138" s="27"/>
      <c r="AD138" s="27"/>
      <c r="AE138" s="27"/>
      <c r="AF138" s="27"/>
      <c r="AG138" s="27"/>
      <c r="AH138" s="27"/>
    </row>
    <row r="139" spans="11:257" s="103" customFormat="1" x14ac:dyDescent="0.2">
      <c r="K139" s="144"/>
      <c r="AC139" s="27"/>
      <c r="AD139" s="27"/>
      <c r="AE139" s="27"/>
      <c r="AF139" s="27"/>
      <c r="AG139" s="27"/>
      <c r="AH139" s="27"/>
    </row>
    <row r="140" spans="11:257" s="103" customFormat="1" x14ac:dyDescent="0.2">
      <c r="K140" s="144"/>
      <c r="AC140" s="27"/>
      <c r="AD140" s="27"/>
      <c r="AE140" s="27"/>
      <c r="AF140" s="27"/>
      <c r="AG140" s="27"/>
      <c r="AH140" s="27"/>
    </row>
    <row r="141" spans="11:257" s="103" customFormat="1" x14ac:dyDescent="0.2">
      <c r="K141" s="144"/>
      <c r="AC141" s="142"/>
      <c r="AD141" s="142"/>
      <c r="AE141" s="142"/>
      <c r="AF141" s="142"/>
      <c r="AG141" s="142"/>
      <c r="AH141" s="142"/>
      <c r="AI141" s="142"/>
      <c r="AJ141" s="142"/>
    </row>
    <row r="142" spans="11:257" s="103" customFormat="1" x14ac:dyDescent="0.2">
      <c r="K142" s="144"/>
    </row>
    <row r="143" spans="11:257" s="103" customFormat="1" x14ac:dyDescent="0.2">
      <c r="K143" s="144"/>
    </row>
    <row r="144" spans="11:257" s="103" customFormat="1" x14ac:dyDescent="0.2">
      <c r="K144" s="144"/>
    </row>
    <row r="145" spans="11:11" s="103" customFormat="1" x14ac:dyDescent="0.2">
      <c r="K145" s="144"/>
    </row>
    <row r="146" spans="11:11" s="103" customFormat="1" x14ac:dyDescent="0.2">
      <c r="K146" s="144"/>
    </row>
    <row r="147" spans="11:11" s="103" customFormat="1" x14ac:dyDescent="0.2">
      <c r="K147" s="144"/>
    </row>
    <row r="148" spans="11:11" s="103" customFormat="1" x14ac:dyDescent="0.2">
      <c r="K148" s="144"/>
    </row>
    <row r="149" spans="11:11" s="103" customFormat="1" x14ac:dyDescent="0.2">
      <c r="K149" s="144"/>
    </row>
    <row r="150" spans="11:11" s="103" customFormat="1" x14ac:dyDescent="0.2">
      <c r="K150" s="144"/>
    </row>
    <row r="151" spans="11:11" s="103" customFormat="1" x14ac:dyDescent="0.2">
      <c r="K151" s="144"/>
    </row>
    <row r="152" spans="11:11" s="103" customFormat="1" x14ac:dyDescent="0.2">
      <c r="K152" s="144"/>
    </row>
    <row r="153" spans="11:11" s="103" customFormat="1" x14ac:dyDescent="0.2">
      <c r="K153" s="144"/>
    </row>
    <row r="154" spans="11:11" s="103" customFormat="1" x14ac:dyDescent="0.2">
      <c r="K154" s="144"/>
    </row>
    <row r="155" spans="11:11" s="103" customFormat="1" x14ac:dyDescent="0.2">
      <c r="K155" s="144"/>
    </row>
    <row r="156" spans="11:11" s="103" customFormat="1" x14ac:dyDescent="0.2">
      <c r="K156" s="144"/>
    </row>
    <row r="157" spans="11:11" s="103" customFormat="1" x14ac:dyDescent="0.2">
      <c r="K157" s="144"/>
    </row>
    <row r="158" spans="11:11" s="103" customFormat="1" x14ac:dyDescent="0.2">
      <c r="K158" s="144"/>
    </row>
    <row r="159" spans="11:11" s="103" customFormat="1" x14ac:dyDescent="0.2">
      <c r="K159" s="144"/>
    </row>
    <row r="160" spans="11:11" s="103" customFormat="1" x14ac:dyDescent="0.2">
      <c r="K160" s="144"/>
    </row>
    <row r="161" spans="11:11" s="103" customFormat="1" x14ac:dyDescent="0.2">
      <c r="K161" s="144"/>
    </row>
    <row r="162" spans="11:11" s="103" customFormat="1" x14ac:dyDescent="0.2">
      <c r="K162" s="144"/>
    </row>
    <row r="163" spans="11:11" s="103" customFormat="1" x14ac:dyDescent="0.2">
      <c r="K163" s="144"/>
    </row>
    <row r="164" spans="11:11" s="103" customFormat="1" x14ac:dyDescent="0.2">
      <c r="K164" s="144"/>
    </row>
    <row r="165" spans="11:11" s="103" customFormat="1" x14ac:dyDescent="0.2">
      <c r="K165" s="144"/>
    </row>
    <row r="166" spans="11:11" s="103" customFormat="1" x14ac:dyDescent="0.2">
      <c r="K166" s="144"/>
    </row>
    <row r="167" spans="11:11" s="103" customFormat="1" x14ac:dyDescent="0.2">
      <c r="K167" s="144"/>
    </row>
    <row r="168" spans="11:11" s="103" customFormat="1" x14ac:dyDescent="0.2">
      <c r="K168" s="144"/>
    </row>
    <row r="169" spans="11:11" s="103" customFormat="1" x14ac:dyDescent="0.2">
      <c r="K169" s="144"/>
    </row>
    <row r="170" spans="11:11" s="103" customFormat="1" x14ac:dyDescent="0.2">
      <c r="K170" s="144"/>
    </row>
    <row r="171" spans="11:11" s="103" customFormat="1" x14ac:dyDescent="0.2">
      <c r="K171" s="144"/>
    </row>
    <row r="172" spans="11:11" s="103" customFormat="1" x14ac:dyDescent="0.2">
      <c r="K172" s="144"/>
    </row>
    <row r="173" spans="11:11" s="103" customFormat="1" x14ac:dyDescent="0.2">
      <c r="K173" s="144"/>
    </row>
    <row r="174" spans="11:11" s="103" customFormat="1" x14ac:dyDescent="0.2">
      <c r="K174" s="144"/>
    </row>
    <row r="175" spans="11:11" s="103" customFormat="1" x14ac:dyDescent="0.2">
      <c r="K175" s="144"/>
    </row>
    <row r="176" spans="11:11" s="103" customFormat="1" x14ac:dyDescent="0.2">
      <c r="K176" s="144"/>
    </row>
    <row r="177" spans="11:11" s="103" customFormat="1" x14ac:dyDescent="0.2">
      <c r="K177" s="144"/>
    </row>
    <row r="178" spans="11:11" s="103" customFormat="1" x14ac:dyDescent="0.2">
      <c r="K178" s="144"/>
    </row>
    <row r="179" spans="11:11" s="103" customFormat="1" x14ac:dyDescent="0.2">
      <c r="K179" s="144"/>
    </row>
    <row r="180" spans="11:11" s="103" customFormat="1" x14ac:dyDescent="0.2">
      <c r="K180" s="144"/>
    </row>
    <row r="181" spans="11:11" s="103" customFormat="1" x14ac:dyDescent="0.2">
      <c r="K181" s="144"/>
    </row>
    <row r="182" spans="11:11" s="103" customFormat="1" x14ac:dyDescent="0.2">
      <c r="K182" s="144"/>
    </row>
    <row r="183" spans="11:11" s="103" customFormat="1" x14ac:dyDescent="0.2">
      <c r="K183" s="144"/>
    </row>
    <row r="184" spans="11:11" s="103" customFormat="1" x14ac:dyDescent="0.2">
      <c r="K184" s="144"/>
    </row>
    <row r="185" spans="11:11" s="103" customFormat="1" x14ac:dyDescent="0.2">
      <c r="K185" s="144"/>
    </row>
    <row r="186" spans="11:11" s="103" customFormat="1" x14ac:dyDescent="0.2">
      <c r="K186" s="144"/>
    </row>
    <row r="187" spans="11:11" s="103" customFormat="1" x14ac:dyDescent="0.2">
      <c r="K187" s="144"/>
    </row>
    <row r="188" spans="11:11" s="103" customFormat="1" x14ac:dyDescent="0.2">
      <c r="K188" s="144"/>
    </row>
    <row r="189" spans="11:11" s="103" customFormat="1" x14ac:dyDescent="0.2">
      <c r="K189" s="144"/>
    </row>
    <row r="190" spans="11:11" s="103" customFormat="1" x14ac:dyDescent="0.2">
      <c r="K190" s="144"/>
    </row>
    <row r="191" spans="11:11" s="103" customFormat="1" x14ac:dyDescent="0.2">
      <c r="K191" s="144"/>
    </row>
    <row r="192" spans="11:11" s="103" customFormat="1" x14ac:dyDescent="0.2">
      <c r="K192" s="144"/>
    </row>
    <row r="193" spans="1:13" s="103" customFormat="1" x14ac:dyDescent="0.2">
      <c r="K193" s="144"/>
    </row>
    <row r="194" spans="1:13" s="103" customFormat="1" x14ac:dyDescent="0.2">
      <c r="K194" s="144"/>
    </row>
    <row r="195" spans="1:13" s="103" customFormat="1" x14ac:dyDescent="0.2">
      <c r="K195" s="144"/>
    </row>
    <row r="196" spans="1:13" s="103" customFormat="1" x14ac:dyDescent="0.2">
      <c r="K196" s="144"/>
    </row>
    <row r="197" spans="1:13" s="103" customFormat="1" x14ac:dyDescent="0.2">
      <c r="K197" s="144"/>
    </row>
    <row r="198" spans="1:13" s="103" customFormat="1" x14ac:dyDescent="0.2">
      <c r="K198" s="144"/>
    </row>
    <row r="199" spans="1:13" s="103" customFormat="1" x14ac:dyDescent="0.2">
      <c r="K199" s="144"/>
    </row>
    <row r="200" spans="1:13" s="103" customFormat="1" x14ac:dyDescent="0.2">
      <c r="K200" s="144"/>
    </row>
    <row r="201" spans="1:13" s="103" customFormat="1" x14ac:dyDescent="0.2">
      <c r="K201" s="144"/>
    </row>
    <row r="202" spans="1:13" x14ac:dyDescent="0.2">
      <c r="A202" s="103"/>
      <c r="B202" s="103"/>
      <c r="C202" s="103"/>
      <c r="D202" s="103"/>
      <c r="E202" s="103"/>
      <c r="F202" s="103"/>
      <c r="G202" s="103"/>
      <c r="H202" s="103"/>
      <c r="I202" s="103"/>
      <c r="J202" s="103"/>
      <c r="K202" s="144"/>
      <c r="L202" s="103"/>
      <c r="M202" s="103"/>
    </row>
    <row r="203" spans="1:13" x14ac:dyDescent="0.2">
      <c r="A203" s="103"/>
      <c r="B203" s="103"/>
      <c r="C203" s="103"/>
      <c r="D203" s="103"/>
      <c r="E203" s="103"/>
      <c r="F203" s="103"/>
      <c r="G203" s="103"/>
      <c r="H203" s="103"/>
      <c r="I203" s="103"/>
      <c r="J203" s="103"/>
      <c r="K203" s="144"/>
      <c r="L203" s="103"/>
      <c r="M203" s="103"/>
    </row>
  </sheetData>
  <sheetProtection sheet="1" formatCells="0" formatColumns="0" formatRows="0" insertColumns="0" insertRows="0" insertHyperlinks="0"/>
  <mergeCells count="105">
    <mergeCell ref="O46:R46"/>
    <mergeCell ref="D30:G30"/>
    <mergeCell ref="E31:F31"/>
    <mergeCell ref="A46:H46"/>
    <mergeCell ref="A44:H44"/>
    <mergeCell ref="A45:H45"/>
    <mergeCell ref="E33:F33"/>
    <mergeCell ref="A42:B42"/>
    <mergeCell ref="E34:F34"/>
    <mergeCell ref="A41:H41"/>
    <mergeCell ref="O45:R45"/>
    <mergeCell ref="A72:B72"/>
    <mergeCell ref="A73:B73"/>
    <mergeCell ref="B61:C61"/>
    <mergeCell ref="A79:B79"/>
    <mergeCell ref="A80:B80"/>
    <mergeCell ref="O52:Q52"/>
    <mergeCell ref="O55:P55"/>
    <mergeCell ref="O56:P57"/>
    <mergeCell ref="A68:H68"/>
    <mergeCell ref="A67:H67"/>
    <mergeCell ref="D55:E55"/>
    <mergeCell ref="A53:H53"/>
    <mergeCell ref="A64:H64"/>
    <mergeCell ref="AG129:AH129"/>
    <mergeCell ref="C71:H71"/>
    <mergeCell ref="H92:I92"/>
    <mergeCell ref="AC129:AD129"/>
    <mergeCell ref="AE129:AF129"/>
    <mergeCell ref="C73:H73"/>
    <mergeCell ref="C74:H74"/>
    <mergeCell ref="C72:H72"/>
    <mergeCell ref="C75:H75"/>
    <mergeCell ref="C76:H76"/>
    <mergeCell ref="C77:H77"/>
    <mergeCell ref="C78:H78"/>
    <mergeCell ref="C79:H79"/>
    <mergeCell ref="D100:E100"/>
    <mergeCell ref="A87:L87"/>
    <mergeCell ref="C80:H80"/>
    <mergeCell ref="A74:B74"/>
    <mergeCell ref="A75:B75"/>
    <mergeCell ref="A76:B76"/>
    <mergeCell ref="D99:E99"/>
    <mergeCell ref="D91:E91"/>
    <mergeCell ref="D92:E92"/>
    <mergeCell ref="D93:E93"/>
    <mergeCell ref="A71:B71"/>
    <mergeCell ref="A1:L1"/>
    <mergeCell ref="A2:C2"/>
    <mergeCell ref="D2:E2"/>
    <mergeCell ref="F2:H2"/>
    <mergeCell ref="B3:H3"/>
    <mergeCell ref="C9:E9"/>
    <mergeCell ref="F9:G9"/>
    <mergeCell ref="B5:H5"/>
    <mergeCell ref="B6:H6"/>
    <mergeCell ref="K9:L9"/>
    <mergeCell ref="I9:J9"/>
    <mergeCell ref="B4:C4"/>
    <mergeCell ref="E4:H4"/>
    <mergeCell ref="D7:F7"/>
    <mergeCell ref="G7:H7"/>
    <mergeCell ref="B7:C7"/>
    <mergeCell ref="J3:L3"/>
    <mergeCell ref="J4:L4"/>
    <mergeCell ref="A8:M8"/>
    <mergeCell ref="D94:E94"/>
    <mergeCell ref="D95:E95"/>
    <mergeCell ref="B89:D89"/>
    <mergeCell ref="D90:E90"/>
    <mergeCell ref="D96:E96"/>
    <mergeCell ref="D97:E97"/>
    <mergeCell ref="D98:E98"/>
    <mergeCell ref="A85:B86"/>
    <mergeCell ref="A77:B77"/>
    <mergeCell ref="A78:B78"/>
    <mergeCell ref="C85:H85"/>
    <mergeCell ref="C86:H86"/>
    <mergeCell ref="A81:H81"/>
    <mergeCell ref="A82:H82"/>
    <mergeCell ref="O9:P9"/>
    <mergeCell ref="O18:Q18"/>
    <mergeCell ref="O19:Q20"/>
    <mergeCell ref="O29:R29"/>
    <mergeCell ref="O38:R38"/>
    <mergeCell ref="A43:H43"/>
    <mergeCell ref="A65:H65"/>
    <mergeCell ref="A70:H70"/>
    <mergeCell ref="A66:H66"/>
    <mergeCell ref="A62:H62"/>
    <mergeCell ref="A63:H63"/>
    <mergeCell ref="A69:H69"/>
    <mergeCell ref="A60:H60"/>
    <mergeCell ref="D56:E56"/>
    <mergeCell ref="D57:E57"/>
    <mergeCell ref="D59:E59"/>
    <mergeCell ref="C10:E10"/>
    <mergeCell ref="E35:F35"/>
    <mergeCell ref="A47:H47"/>
    <mergeCell ref="A48:H48"/>
    <mergeCell ref="A49:H49"/>
    <mergeCell ref="E32:F32"/>
    <mergeCell ref="O47:R47"/>
    <mergeCell ref="A50:H50"/>
  </mergeCells>
  <phoneticPr fontId="0" type="noConversion"/>
  <conditionalFormatting sqref="E12:F12">
    <cfRule type="expression" dxfId="59" priority="16">
      <formula>C11=12</formula>
    </cfRule>
  </conditionalFormatting>
  <conditionalFormatting sqref="E14:F14">
    <cfRule type="expression" dxfId="58" priority="15">
      <formula>C13=12</formula>
    </cfRule>
  </conditionalFormatting>
  <conditionalFormatting sqref="E16:F16">
    <cfRule type="expression" dxfId="57" priority="14">
      <formula>C15=12</formula>
    </cfRule>
  </conditionalFormatting>
  <conditionalFormatting sqref="E18:F18">
    <cfRule type="expression" dxfId="56" priority="13">
      <formula>C17=12</formula>
    </cfRule>
  </conditionalFormatting>
  <conditionalFormatting sqref="E20:F20">
    <cfRule type="expression" dxfId="55" priority="12">
      <formula>C19=12</formula>
    </cfRule>
  </conditionalFormatting>
  <conditionalFormatting sqref="G12">
    <cfRule type="expression" dxfId="54" priority="11">
      <formula>C11=12</formula>
    </cfRule>
  </conditionalFormatting>
  <conditionalFormatting sqref="G14">
    <cfRule type="expression" dxfId="53" priority="10">
      <formula>C13=12</formula>
    </cfRule>
  </conditionalFormatting>
  <conditionalFormatting sqref="G16">
    <cfRule type="expression" dxfId="52" priority="9">
      <formula>C15=12</formula>
    </cfRule>
  </conditionalFormatting>
  <conditionalFormatting sqref="G18">
    <cfRule type="expression" dxfId="51" priority="8">
      <formula>C17=12</formula>
    </cfRule>
  </conditionalFormatting>
  <conditionalFormatting sqref="G20">
    <cfRule type="expression" dxfId="50" priority="7">
      <formula>C19=12</formula>
    </cfRule>
  </conditionalFormatting>
  <conditionalFormatting sqref="Q56">
    <cfRule type="cellIs" dxfId="49" priority="1" operator="equal">
      <formula>"No"</formula>
    </cfRule>
    <cfRule type="cellIs" dxfId="48" priority="2" operator="equal">
      <formula>"Yes"</formula>
    </cfRule>
  </conditionalFormatting>
  <dataValidations count="3">
    <dataValidation type="list" allowBlank="1" showInputMessage="1" showErrorMessage="1" errorTitle="Appointment length" error="Please enter 9 (academic appointment) or 12 (calendar year appointment)." sqref="C11 C13 C15 C17 C19 C21:C24" xr:uid="{00000000-0002-0000-0000-000000000000}">
      <formula1>"9, 12"</formula1>
    </dataValidation>
    <dataValidation type="list" allowBlank="1" showInputMessage="1" showErrorMessage="1" sqref="E21:E24" xr:uid="{00000000-0002-0000-0000-000001000000}">
      <formula1>"NonCL, Class"</formula1>
    </dataValidation>
    <dataValidation type="list" allowBlank="1" showInputMessage="1" showErrorMessage="1" sqref="J4" xr:uid="{00000000-0002-0000-0000-000002000000}">
      <formula1>$O$12:$O$16</formula1>
    </dataValidation>
  </dataValidations>
  <hyperlinks>
    <hyperlink ref="O45" r:id="rId1" xr:uid="{6B1444E5-73C9-43AB-86A8-2F831C2F6826}"/>
  </hyperlinks>
  <printOptions horizontalCentered="1"/>
  <pageMargins left="0.75" right="0.75" top="1" bottom="1" header="0.5" footer="0.5"/>
  <pageSetup scale="54" orientation="portrait" r:id="rId2"/>
  <headerFooter alignWithMargins="0"/>
  <ignoredErrors>
    <ignoredError sqref="I12:J12 I19:J19" formula="1"/>
  </ignoredError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IY204"/>
  <sheetViews>
    <sheetView zoomScaleNormal="100" workbookViewId="0">
      <selection activeCell="Q29" sqref="Q29:T48"/>
    </sheetView>
  </sheetViews>
  <sheetFormatPr defaultRowHeight="12.75" x14ac:dyDescent="0.2"/>
  <cols>
    <col min="1" max="1" width="33.28515625" style="5" customWidth="1"/>
    <col min="2" max="2" width="9.42578125" style="5" bestFit="1" customWidth="1"/>
    <col min="3" max="3" width="6.85546875" style="5" customWidth="1"/>
    <col min="4" max="4" width="3.5703125" style="5" customWidth="1"/>
    <col min="5" max="5" width="5.5703125" style="5" customWidth="1"/>
    <col min="6" max="6" width="6.42578125" style="5" customWidth="1"/>
    <col min="7" max="7" width="11.42578125" style="5" bestFit="1" customWidth="1"/>
    <col min="8" max="8" width="5.42578125" style="5" customWidth="1"/>
    <col min="9" max="9" width="9.85546875" style="5" bestFit="1" customWidth="1"/>
    <col min="10" max="12" width="9.140625" style="5" customWidth="1"/>
    <col min="13" max="13" width="9.140625" style="96" customWidth="1"/>
    <col min="14" max="14" width="9.140625" style="5" customWidth="1"/>
    <col min="15" max="15" width="15.85546875" style="5" customWidth="1"/>
    <col min="16" max="16" width="9.140625" style="5"/>
    <col min="17" max="17" width="23.28515625" style="5" customWidth="1"/>
    <col min="18" max="18" width="15.5703125" style="5" customWidth="1"/>
    <col min="19" max="19" width="14.140625" style="5" customWidth="1"/>
    <col min="20" max="20" width="13.85546875" style="5" customWidth="1"/>
    <col min="21" max="21" width="18.42578125" style="5" customWidth="1"/>
    <col min="22" max="22" width="9.140625" style="5" customWidth="1"/>
    <col min="23" max="16384" width="9.140625" style="5"/>
  </cols>
  <sheetData>
    <row r="1" spans="1:20" s="95" customFormat="1" ht="18.75" thickBot="1" x14ac:dyDescent="0.3">
      <c r="A1" s="317"/>
      <c r="B1" s="317"/>
      <c r="C1" s="317"/>
      <c r="D1" s="317"/>
      <c r="E1" s="317"/>
      <c r="F1" s="317"/>
      <c r="G1" s="317"/>
      <c r="H1" s="317"/>
      <c r="I1" s="317"/>
      <c r="J1" s="317"/>
      <c r="K1" s="317"/>
      <c r="L1" s="317"/>
      <c r="M1" s="317"/>
      <c r="N1" s="317"/>
      <c r="O1" s="186"/>
    </row>
    <row r="2" spans="1:20" ht="16.5" customHeight="1" thickBot="1" x14ac:dyDescent="0.25">
      <c r="A2" s="318" t="s">
        <v>0</v>
      </c>
      <c r="B2" s="319"/>
      <c r="C2" s="319"/>
      <c r="D2" s="320" t="s">
        <v>1</v>
      </c>
      <c r="E2" s="320"/>
      <c r="F2" s="321"/>
      <c r="G2" s="321"/>
      <c r="H2" s="322"/>
      <c r="J2" s="6"/>
      <c r="K2" s="7"/>
      <c r="L2" s="6"/>
      <c r="O2" s="6"/>
      <c r="P2" s="10"/>
      <c r="Q2" s="97" t="s">
        <v>126</v>
      </c>
      <c r="R2" s="98"/>
      <c r="S2" s="6"/>
      <c r="T2" s="99"/>
    </row>
    <row r="3" spans="1:20" ht="16.5" customHeight="1" x14ac:dyDescent="0.2">
      <c r="A3" s="8" t="s">
        <v>125</v>
      </c>
      <c r="B3" s="323"/>
      <c r="C3" s="324"/>
      <c r="D3" s="324"/>
      <c r="E3" s="324"/>
      <c r="F3" s="324"/>
      <c r="G3" s="324"/>
      <c r="H3" s="325"/>
      <c r="J3" s="346" t="s">
        <v>152</v>
      </c>
      <c r="K3" s="347"/>
      <c r="L3" s="348"/>
      <c r="P3" s="10"/>
      <c r="Q3" s="97" t="s">
        <v>2</v>
      </c>
      <c r="R3" s="10"/>
      <c r="S3" s="74"/>
      <c r="T3" s="99"/>
    </row>
    <row r="4" spans="1:20" ht="16.5" customHeight="1" thickBot="1" x14ac:dyDescent="0.25">
      <c r="A4" s="8" t="s">
        <v>3</v>
      </c>
      <c r="B4" s="339"/>
      <c r="C4" s="340"/>
      <c r="D4" s="4" t="s">
        <v>4</v>
      </c>
      <c r="E4" s="341"/>
      <c r="F4" s="333"/>
      <c r="G4" s="333"/>
      <c r="H4" s="334"/>
      <c r="J4" s="349" t="s">
        <v>5</v>
      </c>
      <c r="K4" s="350"/>
      <c r="L4" s="351"/>
      <c r="Q4" s="97" t="s">
        <v>6</v>
      </c>
      <c r="R4" s="100"/>
      <c r="S4" s="74"/>
    </row>
    <row r="5" spans="1:20" ht="16.5" customHeight="1" x14ac:dyDescent="0.2">
      <c r="A5" s="8" t="s">
        <v>7</v>
      </c>
      <c r="B5" s="329"/>
      <c r="C5" s="330"/>
      <c r="D5" s="330"/>
      <c r="E5" s="330"/>
      <c r="F5" s="330"/>
      <c r="G5" s="330"/>
      <c r="H5" s="331"/>
      <c r="I5" s="9"/>
      <c r="J5" s="10"/>
      <c r="K5" s="6"/>
      <c r="M5" s="6"/>
      <c r="Q5" s="97" t="s">
        <v>8</v>
      </c>
    </row>
    <row r="6" spans="1:20" ht="16.5" customHeight="1" thickBot="1" x14ac:dyDescent="0.25">
      <c r="A6" s="11" t="s">
        <v>9</v>
      </c>
      <c r="B6" s="329"/>
      <c r="C6" s="330"/>
      <c r="D6" s="330"/>
      <c r="E6" s="330"/>
      <c r="F6" s="330"/>
      <c r="G6" s="330"/>
      <c r="H6" s="331"/>
      <c r="I6" s="9"/>
      <c r="J6" s="10"/>
      <c r="K6" s="6"/>
      <c r="M6" s="6"/>
    </row>
    <row r="7" spans="1:20" ht="16.5" customHeight="1" thickBot="1" x14ac:dyDescent="0.25">
      <c r="A7" s="198" t="s">
        <v>153</v>
      </c>
      <c r="B7" s="345"/>
      <c r="C7" s="345"/>
      <c r="D7" s="342" t="s">
        <v>143</v>
      </c>
      <c r="E7" s="342"/>
      <c r="F7" s="342"/>
      <c r="G7" s="343"/>
      <c r="H7" s="344"/>
      <c r="I7" s="12"/>
      <c r="J7" s="13"/>
      <c r="K7" s="6"/>
      <c r="M7" s="6"/>
    </row>
    <row r="8" spans="1:20" ht="16.5" customHeight="1" thickBot="1" x14ac:dyDescent="0.25">
      <c r="A8" s="352" t="s">
        <v>234</v>
      </c>
      <c r="B8" s="352"/>
      <c r="C8" s="352"/>
      <c r="D8" s="352"/>
      <c r="E8" s="352"/>
      <c r="F8" s="352"/>
      <c r="G8" s="352"/>
      <c r="H8" s="352"/>
      <c r="I8" s="352"/>
      <c r="J8" s="352"/>
      <c r="K8" s="352"/>
      <c r="L8" s="352"/>
      <c r="M8" s="352"/>
      <c r="N8" s="352"/>
      <c r="O8" s="352"/>
    </row>
    <row r="9" spans="1:20" s="103" customFormat="1" ht="27" thickTop="1" thickBot="1" x14ac:dyDescent="0.25">
      <c r="A9" s="6"/>
      <c r="B9" s="14"/>
      <c r="C9" s="376" t="s">
        <v>10</v>
      </c>
      <c r="D9" s="377"/>
      <c r="E9" s="377"/>
      <c r="F9" s="376" t="s">
        <v>11</v>
      </c>
      <c r="G9" s="378"/>
      <c r="H9" s="15" t="s">
        <v>12</v>
      </c>
      <c r="I9" s="338" t="s">
        <v>13</v>
      </c>
      <c r="J9" s="338"/>
      <c r="K9" s="338" t="s">
        <v>97</v>
      </c>
      <c r="L9" s="338"/>
      <c r="M9" s="335" t="s">
        <v>14</v>
      </c>
      <c r="N9" s="383"/>
      <c r="O9" s="204" t="s">
        <v>191</v>
      </c>
      <c r="P9" s="101"/>
      <c r="Q9" s="374" t="s">
        <v>110</v>
      </c>
      <c r="R9" s="375"/>
      <c r="S9" s="102"/>
      <c r="T9" s="102"/>
    </row>
    <row r="10" spans="1:20" s="103" customFormat="1" ht="15.75" thickBot="1" x14ac:dyDescent="0.25">
      <c r="A10" s="16" t="s">
        <v>15</v>
      </c>
      <c r="B10" s="17" t="s">
        <v>16</v>
      </c>
      <c r="C10" s="302" t="s">
        <v>17</v>
      </c>
      <c r="D10" s="303"/>
      <c r="E10" s="303"/>
      <c r="F10" s="17" t="s">
        <v>18</v>
      </c>
      <c r="G10" s="18" t="s">
        <v>19</v>
      </c>
      <c r="H10" s="19" t="s">
        <v>20</v>
      </c>
      <c r="I10" s="20" t="s">
        <v>21</v>
      </c>
      <c r="J10" s="20" t="s">
        <v>22</v>
      </c>
      <c r="K10" s="20" t="s">
        <v>21</v>
      </c>
      <c r="L10" s="20" t="s">
        <v>22</v>
      </c>
      <c r="M10" s="20" t="s">
        <v>21</v>
      </c>
      <c r="N10" s="20" t="s">
        <v>22</v>
      </c>
      <c r="O10" s="205"/>
      <c r="Q10" s="104"/>
      <c r="R10" s="105"/>
      <c r="S10" s="102"/>
      <c r="T10" s="102"/>
    </row>
    <row r="11" spans="1:20" s="103" customFormat="1" ht="15" x14ac:dyDescent="0.2">
      <c r="A11" s="6" t="str">
        <f>IF(B5=0,"PI",B5)</f>
        <v>PI</v>
      </c>
      <c r="B11" s="21"/>
      <c r="C11" s="22">
        <v>9</v>
      </c>
      <c r="D11" s="10" t="s">
        <v>23</v>
      </c>
      <c r="E11" s="23" t="s">
        <v>24</v>
      </c>
      <c r="F11" s="24"/>
      <c r="G11" s="25"/>
      <c r="H11" s="26">
        <v>0</v>
      </c>
      <c r="I11" s="27">
        <f>TRUNC(ROUND(($B11/$C11)*$F11*(1-$H11),0),0)</f>
        <v>0</v>
      </c>
      <c r="J11" s="27">
        <f>TRUNC(ROUND(($B11/$C11)*$F11*$H11,0),0)</f>
        <v>0</v>
      </c>
      <c r="K11" s="27">
        <f>TRUNC(ROUND(I11*1.03,0),0)</f>
        <v>0</v>
      </c>
      <c r="L11" s="27">
        <f>TRUNC(ROUND(J11*1.03,0),0)</f>
        <v>0</v>
      </c>
      <c r="M11" s="88">
        <f>SUM($I11,$K11)</f>
        <v>0</v>
      </c>
      <c r="N11" s="88">
        <f>SUM($J11,$L11)</f>
        <v>0</v>
      </c>
      <c r="O11" s="206"/>
      <c r="Q11" s="106" t="s">
        <v>25</v>
      </c>
      <c r="R11" s="107">
        <v>44378</v>
      </c>
      <c r="S11" s="102"/>
      <c r="T11" s="102"/>
    </row>
    <row r="12" spans="1:20" s="103" customFormat="1" ht="15" x14ac:dyDescent="0.2">
      <c r="A12" s="3" t="s">
        <v>26</v>
      </c>
      <c r="B12" s="28"/>
      <c r="C12" s="29"/>
      <c r="D12" s="30"/>
      <c r="E12" s="31" t="str">
        <f>IF(C11=9,"Sum","")</f>
        <v>Sum</v>
      </c>
      <c r="F12" s="32"/>
      <c r="G12" s="31"/>
      <c r="H12" s="33">
        <v>0</v>
      </c>
      <c r="I12" s="27">
        <f>TRUNC(ROUND(($B11/$C11)*$G12*(1-$H12),0),0)</f>
        <v>0</v>
      </c>
      <c r="J12" s="27">
        <f>TRUNC(ROUND(($B11/$C11)*$G12*$H12,0),0)</f>
        <v>0</v>
      </c>
      <c r="K12" s="27">
        <f t="shared" ref="K12:L28" si="0">TRUNC(ROUND(I12*1.03,0),0)</f>
        <v>0</v>
      </c>
      <c r="L12" s="27">
        <f t="shared" si="0"/>
        <v>0</v>
      </c>
      <c r="M12" s="88">
        <f t="shared" ref="M12:M29" si="1">SUM($I12,$K12)</f>
        <v>0</v>
      </c>
      <c r="N12" s="88">
        <f t="shared" ref="N12:N29" si="2">SUM($J12,$L12)</f>
        <v>0</v>
      </c>
      <c r="O12" s="206"/>
      <c r="Q12" s="108" t="s">
        <v>5</v>
      </c>
      <c r="R12" s="109">
        <v>0.5</v>
      </c>
      <c r="S12" s="102"/>
      <c r="T12" s="102"/>
    </row>
    <row r="13" spans="1:20" s="103" customFormat="1" ht="15" x14ac:dyDescent="0.2">
      <c r="A13" s="6" t="s">
        <v>27</v>
      </c>
      <c r="B13" s="34"/>
      <c r="C13" s="35">
        <v>9</v>
      </c>
      <c r="D13" s="10" t="s">
        <v>23</v>
      </c>
      <c r="E13" s="23" t="s">
        <v>24</v>
      </c>
      <c r="F13" s="24"/>
      <c r="G13" s="25"/>
      <c r="H13" s="36">
        <v>0</v>
      </c>
      <c r="I13" s="27">
        <f>TRUNC(ROUND(($B13/$C13)*$F13*(1-$H13),0),0)</f>
        <v>0</v>
      </c>
      <c r="J13" s="27">
        <f>TRUNC(ROUND(($B13/$C13)*$F13*$H13,0),0)</f>
        <v>0</v>
      </c>
      <c r="K13" s="27">
        <f t="shared" si="0"/>
        <v>0</v>
      </c>
      <c r="L13" s="27">
        <f t="shared" si="0"/>
        <v>0</v>
      </c>
      <c r="M13" s="88">
        <f t="shared" si="1"/>
        <v>0</v>
      </c>
      <c r="N13" s="88">
        <f t="shared" si="2"/>
        <v>0</v>
      </c>
      <c r="O13" s="206"/>
      <c r="Q13" s="108" t="s">
        <v>28</v>
      </c>
      <c r="R13" s="109">
        <v>0.49</v>
      </c>
      <c r="S13" s="102"/>
      <c r="T13" s="102"/>
    </row>
    <row r="14" spans="1:20" s="103" customFormat="1" ht="15" x14ac:dyDescent="0.2">
      <c r="A14" s="3" t="s">
        <v>29</v>
      </c>
      <c r="B14" s="28"/>
      <c r="C14" s="37"/>
      <c r="D14" s="30"/>
      <c r="E14" s="31" t="str">
        <f>IF(C13=9,"Sum","")</f>
        <v>Sum</v>
      </c>
      <c r="F14" s="32"/>
      <c r="G14" s="31"/>
      <c r="H14" s="33">
        <v>0</v>
      </c>
      <c r="I14" s="27">
        <f>TRUNC(ROUND(($B13/$C13)*$G14*(1-$H14),0),0)</f>
        <v>0</v>
      </c>
      <c r="J14" s="27">
        <f>TRUNC(ROUND(($B13/$C13)*$G14*$H14,0),0)</f>
        <v>0</v>
      </c>
      <c r="K14" s="27">
        <f t="shared" si="0"/>
        <v>0</v>
      </c>
      <c r="L14" s="27">
        <f t="shared" si="0"/>
        <v>0</v>
      </c>
      <c r="M14" s="88">
        <f t="shared" si="1"/>
        <v>0</v>
      </c>
      <c r="N14" s="88">
        <f t="shared" si="2"/>
        <v>0</v>
      </c>
      <c r="O14" s="206"/>
      <c r="Q14" s="108" t="s">
        <v>30</v>
      </c>
      <c r="R14" s="109">
        <v>0.38</v>
      </c>
      <c r="S14" s="102"/>
      <c r="T14" s="102"/>
    </row>
    <row r="15" spans="1:20" s="103" customFormat="1" ht="15" x14ac:dyDescent="0.2">
      <c r="A15" s="6" t="s">
        <v>31</v>
      </c>
      <c r="B15" s="34"/>
      <c r="C15" s="35">
        <v>9</v>
      </c>
      <c r="D15" s="10" t="s">
        <v>23</v>
      </c>
      <c r="E15" s="23" t="s">
        <v>24</v>
      </c>
      <c r="F15" s="24"/>
      <c r="G15" s="25"/>
      <c r="H15" s="36">
        <v>0</v>
      </c>
      <c r="I15" s="27">
        <f>TRUNC(ROUND(($B15/$C15)*$F15*(1-$H15),0),0)</f>
        <v>0</v>
      </c>
      <c r="J15" s="27">
        <f>TRUNC(ROUND(($B15/$C15)*$F15*$H15,0),0)</f>
        <v>0</v>
      </c>
      <c r="K15" s="27">
        <f t="shared" si="0"/>
        <v>0</v>
      </c>
      <c r="L15" s="27">
        <f t="shared" si="0"/>
        <v>0</v>
      </c>
      <c r="M15" s="88">
        <f t="shared" si="1"/>
        <v>0</v>
      </c>
      <c r="N15" s="88">
        <f t="shared" si="2"/>
        <v>0</v>
      </c>
      <c r="O15" s="206"/>
      <c r="Q15" s="108" t="s">
        <v>32</v>
      </c>
      <c r="R15" s="109">
        <v>0.26</v>
      </c>
      <c r="S15" s="102"/>
      <c r="T15" s="102"/>
    </row>
    <row r="16" spans="1:20" s="103" customFormat="1" ht="15.75" thickBot="1" x14ac:dyDescent="0.25">
      <c r="A16" s="3" t="s">
        <v>33</v>
      </c>
      <c r="B16" s="28"/>
      <c r="C16" s="38"/>
      <c r="D16" s="39"/>
      <c r="E16" s="31" t="str">
        <f>IF(C15=9,"Sum","")</f>
        <v>Sum</v>
      </c>
      <c r="F16" s="32"/>
      <c r="G16" s="31"/>
      <c r="H16" s="33">
        <v>0</v>
      </c>
      <c r="I16" s="27">
        <f>TRUNC(ROUND(($B15/$C15)*$G16*(1-$H16),0),0)</f>
        <v>0</v>
      </c>
      <c r="J16" s="27">
        <f>TRUNC(ROUND(($B15/$C15)*$G16*$H16,0),0)</f>
        <v>0</v>
      </c>
      <c r="K16" s="27">
        <f t="shared" si="0"/>
        <v>0</v>
      </c>
      <c r="L16" s="27">
        <f t="shared" si="0"/>
        <v>0</v>
      </c>
      <c r="M16" s="88">
        <f t="shared" si="1"/>
        <v>0</v>
      </c>
      <c r="N16" s="88">
        <f t="shared" si="2"/>
        <v>0</v>
      </c>
      <c r="O16" s="206"/>
      <c r="Q16" s="110"/>
      <c r="R16" s="111"/>
      <c r="S16" s="102"/>
      <c r="T16" s="102"/>
    </row>
    <row r="17" spans="1:21" s="103" customFormat="1" ht="16.5" thickTop="1" thickBot="1" x14ac:dyDescent="0.25">
      <c r="A17" s="6" t="s">
        <v>34</v>
      </c>
      <c r="B17" s="34"/>
      <c r="C17" s="35">
        <v>9</v>
      </c>
      <c r="D17" s="10" t="s">
        <v>23</v>
      </c>
      <c r="E17" s="23" t="s">
        <v>24</v>
      </c>
      <c r="F17" s="24"/>
      <c r="G17" s="25"/>
      <c r="H17" s="36">
        <v>0</v>
      </c>
      <c r="I17" s="27">
        <f>TRUNC(ROUND(($B17/$C17)*$F17*(1-$H17),0),0)</f>
        <v>0</v>
      </c>
      <c r="J17" s="27">
        <f>TRUNC(ROUND(($B17/$C17)*$F17*$H17,0),0)</f>
        <v>0</v>
      </c>
      <c r="K17" s="27">
        <f t="shared" si="0"/>
        <v>0</v>
      </c>
      <c r="L17" s="27">
        <f t="shared" si="0"/>
        <v>0</v>
      </c>
      <c r="M17" s="88">
        <f t="shared" si="1"/>
        <v>0</v>
      </c>
      <c r="N17" s="88">
        <f t="shared" si="2"/>
        <v>0</v>
      </c>
      <c r="O17" s="206"/>
      <c r="Q17" s="102"/>
      <c r="R17" s="102"/>
      <c r="S17" s="102"/>
      <c r="T17" s="102"/>
    </row>
    <row r="18" spans="1:21" s="103" customFormat="1" ht="15" x14ac:dyDescent="0.2">
      <c r="A18" s="3" t="s">
        <v>35</v>
      </c>
      <c r="B18" s="28"/>
      <c r="C18" s="38"/>
      <c r="D18" s="39"/>
      <c r="E18" s="31" t="str">
        <f>IF(C17=9,"Sum","")</f>
        <v>Sum</v>
      </c>
      <c r="F18" s="32"/>
      <c r="G18" s="31"/>
      <c r="H18" s="33">
        <v>0</v>
      </c>
      <c r="I18" s="27">
        <f>TRUNC(ROUND(($B17/$C17)*$G18*(1-$H18),0),0)</f>
        <v>0</v>
      </c>
      <c r="J18" s="27">
        <f>TRUNC(ROUND(($B17/$C17)*$G18*$H18,0),0)</f>
        <v>0</v>
      </c>
      <c r="K18" s="27">
        <f t="shared" si="0"/>
        <v>0</v>
      </c>
      <c r="L18" s="27">
        <f t="shared" si="0"/>
        <v>0</v>
      </c>
      <c r="M18" s="88">
        <f t="shared" si="1"/>
        <v>0</v>
      </c>
      <c r="N18" s="88">
        <f t="shared" si="2"/>
        <v>0</v>
      </c>
      <c r="O18" s="206"/>
      <c r="Q18" s="283" t="s">
        <v>111</v>
      </c>
      <c r="R18" s="284"/>
      <c r="S18" s="285"/>
      <c r="T18" s="102"/>
    </row>
    <row r="19" spans="1:21" s="103" customFormat="1" ht="15" x14ac:dyDescent="0.2">
      <c r="A19" s="6" t="s">
        <v>36</v>
      </c>
      <c r="B19" s="34"/>
      <c r="C19" s="35">
        <v>9</v>
      </c>
      <c r="D19" s="10" t="s">
        <v>23</v>
      </c>
      <c r="E19" s="23" t="s">
        <v>24</v>
      </c>
      <c r="F19" s="24"/>
      <c r="G19" s="25"/>
      <c r="H19" s="36">
        <v>0</v>
      </c>
      <c r="I19" s="27">
        <f>TRUNC(ROUND(($B19/$C19)*$F19*(1-$H19),0),0)</f>
        <v>0</v>
      </c>
      <c r="J19" s="27">
        <f>TRUNC(ROUND(($B19/$C19)*$F19*$H19,0),0)</f>
        <v>0</v>
      </c>
      <c r="K19" s="27">
        <f t="shared" si="0"/>
        <v>0</v>
      </c>
      <c r="L19" s="27">
        <f t="shared" si="0"/>
        <v>0</v>
      </c>
      <c r="M19" s="88">
        <f t="shared" si="1"/>
        <v>0</v>
      </c>
      <c r="N19" s="88">
        <f t="shared" si="2"/>
        <v>0</v>
      </c>
      <c r="O19" s="206"/>
      <c r="Q19" s="286" t="s">
        <v>55</v>
      </c>
      <c r="R19" s="287"/>
      <c r="S19" s="288"/>
      <c r="T19" s="102"/>
    </row>
    <row r="20" spans="1:21" s="103" customFormat="1" ht="15.75" thickBot="1" x14ac:dyDescent="0.25">
      <c r="A20" s="3" t="s">
        <v>37</v>
      </c>
      <c r="B20" s="28"/>
      <c r="C20" s="38"/>
      <c r="D20" s="39"/>
      <c r="E20" s="31" t="str">
        <f>IF(C19=9,"Sum","")</f>
        <v>Sum</v>
      </c>
      <c r="F20" s="32"/>
      <c r="G20" s="31"/>
      <c r="H20" s="33">
        <v>0</v>
      </c>
      <c r="I20" s="27">
        <f>TRUNC(ROUND(($B19/$C19)*$G20*(1-$H20),0),0)</f>
        <v>0</v>
      </c>
      <c r="J20" s="27">
        <f>TRUNC(ROUND(($B19/$C19)*$G20*$H20,0),0)</f>
        <v>0</v>
      </c>
      <c r="K20" s="27">
        <f t="shared" si="0"/>
        <v>0</v>
      </c>
      <c r="L20" s="27">
        <f t="shared" si="0"/>
        <v>0</v>
      </c>
      <c r="M20" s="88">
        <f t="shared" si="1"/>
        <v>0</v>
      </c>
      <c r="N20" s="88">
        <f t="shared" si="2"/>
        <v>0</v>
      </c>
      <c r="O20" s="206"/>
      <c r="Q20" s="289"/>
      <c r="R20" s="290"/>
      <c r="S20" s="291"/>
      <c r="T20" s="102"/>
    </row>
    <row r="21" spans="1:21" s="103" customFormat="1" ht="15" x14ac:dyDescent="0.2">
      <c r="A21" s="40" t="s">
        <v>38</v>
      </c>
      <c r="B21" s="34"/>
      <c r="C21" s="35">
        <v>12</v>
      </c>
      <c r="D21" s="41" t="s">
        <v>23</v>
      </c>
      <c r="E21" s="31" t="s">
        <v>24</v>
      </c>
      <c r="F21" s="42"/>
      <c r="G21" s="43"/>
      <c r="H21" s="44">
        <v>0</v>
      </c>
      <c r="I21" s="27">
        <f>TRUNC(ROUND(($B21/$C21)*$F21*(1-$H21),0))</f>
        <v>0</v>
      </c>
      <c r="J21" s="27">
        <f>TRUNC(ROUND(($B21/$C21)*$F21*$H21,0))</f>
        <v>0</v>
      </c>
      <c r="K21" s="27">
        <f t="shared" si="0"/>
        <v>0</v>
      </c>
      <c r="L21" s="27">
        <f t="shared" si="0"/>
        <v>0</v>
      </c>
      <c r="M21" s="88">
        <f t="shared" si="1"/>
        <v>0</v>
      </c>
      <c r="N21" s="88">
        <f t="shared" si="2"/>
        <v>0</v>
      </c>
      <c r="O21" s="206"/>
      <c r="Q21" s="156" t="str">
        <f>Q11</f>
        <v>Start date on or after:</v>
      </c>
      <c r="R21" s="190">
        <v>45474</v>
      </c>
      <c r="S21" s="188">
        <v>45839</v>
      </c>
      <c r="T21" s="102"/>
    </row>
    <row r="22" spans="1:21" s="103" customFormat="1" ht="15" x14ac:dyDescent="0.2">
      <c r="A22" s="40" t="s">
        <v>39</v>
      </c>
      <c r="B22" s="34"/>
      <c r="C22" s="35">
        <v>12</v>
      </c>
      <c r="D22" s="41" t="s">
        <v>23</v>
      </c>
      <c r="E22" s="31" t="s">
        <v>24</v>
      </c>
      <c r="F22" s="42"/>
      <c r="G22" s="43"/>
      <c r="H22" s="44">
        <v>0</v>
      </c>
      <c r="I22" s="27">
        <f>TRUNC(ROUND(($B22/$C22)*$F22*(1-$H22),0))</f>
        <v>0</v>
      </c>
      <c r="J22" s="27">
        <f>TRUNC(ROUND(($B22/$C22)*$F22*$H22,0))</f>
        <v>0</v>
      </c>
      <c r="K22" s="27">
        <f t="shared" si="0"/>
        <v>0</v>
      </c>
      <c r="L22" s="27">
        <f t="shared" si="0"/>
        <v>0</v>
      </c>
      <c r="M22" s="88">
        <f t="shared" si="1"/>
        <v>0</v>
      </c>
      <c r="N22" s="88">
        <f t="shared" si="2"/>
        <v>0</v>
      </c>
      <c r="O22" s="206"/>
      <c r="Q22" s="157" t="s">
        <v>144</v>
      </c>
      <c r="R22" s="191">
        <v>0.24199999999999999</v>
      </c>
      <c r="S22" s="189">
        <v>0.23899999999999999</v>
      </c>
      <c r="T22" s="102"/>
      <c r="U22" s="5"/>
    </row>
    <row r="23" spans="1:21" s="103" customFormat="1" ht="15" x14ac:dyDescent="0.2">
      <c r="A23" s="45" t="s">
        <v>40</v>
      </c>
      <c r="B23" s="34"/>
      <c r="C23" s="35">
        <v>12</v>
      </c>
      <c r="D23" s="46" t="s">
        <v>23</v>
      </c>
      <c r="E23" s="23" t="s">
        <v>24</v>
      </c>
      <c r="F23" s="47"/>
      <c r="G23" s="48"/>
      <c r="H23" s="44">
        <v>0</v>
      </c>
      <c r="I23" s="27">
        <f>TRUNC(ROUND(($B23/$C23)*$F23*(1-$H23),0))</f>
        <v>0</v>
      </c>
      <c r="J23" s="27">
        <f>TRUNC(ROUND(($B23/$C23)*$F23*$H23,0))</f>
        <v>0</v>
      </c>
      <c r="K23" s="27">
        <f t="shared" si="0"/>
        <v>0</v>
      </c>
      <c r="L23" s="27">
        <f t="shared" si="0"/>
        <v>0</v>
      </c>
      <c r="M23" s="88">
        <f t="shared" si="1"/>
        <v>0</v>
      </c>
      <c r="N23" s="88">
        <f t="shared" si="2"/>
        <v>0</v>
      </c>
      <c r="O23" s="206"/>
      <c r="Q23" s="157" t="s">
        <v>47</v>
      </c>
      <c r="R23" s="191">
        <v>0.14799999999999999</v>
      </c>
      <c r="S23" s="189">
        <v>0.14599999999999999</v>
      </c>
      <c r="T23" s="102"/>
      <c r="U23" s="5"/>
    </row>
    <row r="24" spans="1:21" s="103" customFormat="1" ht="15.75" thickBot="1" x14ac:dyDescent="0.25">
      <c r="A24" s="49" t="s">
        <v>41</v>
      </c>
      <c r="B24" s="50"/>
      <c r="C24" s="51">
        <v>12</v>
      </c>
      <c r="D24" s="52" t="s">
        <v>23</v>
      </c>
      <c r="E24" s="53" t="s">
        <v>24</v>
      </c>
      <c r="F24" s="54"/>
      <c r="G24" s="55"/>
      <c r="H24" s="36">
        <v>0</v>
      </c>
      <c r="I24" s="27">
        <f>TRUNC(ROUND(($B24/$C24)*$F24*(1-$H24),0))</f>
        <v>0</v>
      </c>
      <c r="J24" s="27">
        <f>TRUNC(ROUND(($B24/$C24)*$F24*$H24,0))</f>
        <v>0</v>
      </c>
      <c r="K24" s="27">
        <f t="shared" si="0"/>
        <v>0</v>
      </c>
      <c r="L24" s="27">
        <f t="shared" si="0"/>
        <v>0</v>
      </c>
      <c r="M24" s="88">
        <f t="shared" si="1"/>
        <v>0</v>
      </c>
      <c r="N24" s="88">
        <f t="shared" si="2"/>
        <v>0</v>
      </c>
      <c r="O24" s="206"/>
      <c r="Q24" s="157" t="s">
        <v>49</v>
      </c>
      <c r="R24" s="191">
        <v>5.1999999999999998E-2</v>
      </c>
      <c r="S24" s="189">
        <v>0.06</v>
      </c>
      <c r="T24" s="102"/>
    </row>
    <row r="25" spans="1:21" s="103" customFormat="1" ht="15" x14ac:dyDescent="0.2">
      <c r="A25" s="6" t="s">
        <v>42</v>
      </c>
      <c r="B25" s="56"/>
      <c r="C25" s="57"/>
      <c r="D25" s="58"/>
      <c r="E25" s="59"/>
      <c r="F25" s="60" t="s">
        <v>43</v>
      </c>
      <c r="G25" s="61"/>
      <c r="H25" s="62">
        <v>0</v>
      </c>
      <c r="I25" s="27">
        <f>TRUNC(ROUND($D25*$E25*$G25*(1-$H25),0),0)</f>
        <v>0</v>
      </c>
      <c r="J25" s="27">
        <f>TRUNC(ROUND($D25*$E25*$G25*$H25,0),0)</f>
        <v>0</v>
      </c>
      <c r="K25" s="27">
        <f t="shared" si="0"/>
        <v>0</v>
      </c>
      <c r="L25" s="27">
        <f t="shared" si="0"/>
        <v>0</v>
      </c>
      <c r="M25" s="88">
        <f t="shared" si="1"/>
        <v>0</v>
      </c>
      <c r="N25" s="88">
        <f t="shared" si="2"/>
        <v>0</v>
      </c>
      <c r="O25" s="206"/>
      <c r="Q25" s="157" t="s">
        <v>51</v>
      </c>
      <c r="R25" s="191">
        <v>5.3999999999999999E-2</v>
      </c>
      <c r="S25" s="189">
        <v>5.1999999999999998E-2</v>
      </c>
      <c r="T25" s="102"/>
    </row>
    <row r="26" spans="1:21" s="103" customFormat="1" ht="15" x14ac:dyDescent="0.2">
      <c r="A26" s="40" t="s">
        <v>44</v>
      </c>
      <c r="B26" s="56"/>
      <c r="C26" s="57"/>
      <c r="D26" s="63"/>
      <c r="E26" s="64"/>
      <c r="F26" s="65" t="s">
        <v>43</v>
      </c>
      <c r="G26" s="66"/>
      <c r="H26" s="44">
        <v>0</v>
      </c>
      <c r="I26" s="27">
        <f>TRUNC(ROUND($D26*$E26*$G26*(1-$H26),0),0)</f>
        <v>0</v>
      </c>
      <c r="J26" s="27">
        <f>TRUNC(ROUND($D26*$E26*$G26*$H26,0),0)</f>
        <v>0</v>
      </c>
      <c r="K26" s="27">
        <f t="shared" si="0"/>
        <v>0</v>
      </c>
      <c r="L26" s="27">
        <f t="shared" si="0"/>
        <v>0</v>
      </c>
      <c r="M26" s="88">
        <f t="shared" si="1"/>
        <v>0</v>
      </c>
      <c r="N26" s="88">
        <f t="shared" si="2"/>
        <v>0</v>
      </c>
      <c r="O26" s="206"/>
      <c r="Q26" s="157" t="s">
        <v>54</v>
      </c>
      <c r="R26" s="191">
        <v>1E-3</v>
      </c>
      <c r="S26" s="189">
        <v>1E-3</v>
      </c>
      <c r="T26" s="102"/>
    </row>
    <row r="27" spans="1:21" s="103" customFormat="1" ht="15.75" thickBot="1" x14ac:dyDescent="0.25">
      <c r="A27" s="40" t="s">
        <v>45</v>
      </c>
      <c r="B27" s="67"/>
      <c r="C27" s="57"/>
      <c r="D27" s="63"/>
      <c r="E27" s="68"/>
      <c r="F27" s="58" t="s">
        <v>46</v>
      </c>
      <c r="G27" s="69"/>
      <c r="H27" s="44">
        <v>0</v>
      </c>
      <c r="I27" s="27">
        <f>TRUNC(ROUND($D27*$E27*$G27*(1-$H27),0),0)</f>
        <v>0</v>
      </c>
      <c r="J27" s="27">
        <f>TRUNC(ROUND($D27*$E27*$G27*$H27,0),0)</f>
        <v>0</v>
      </c>
      <c r="K27" s="27">
        <f t="shared" si="0"/>
        <v>0</v>
      </c>
      <c r="L27" s="27">
        <f t="shared" si="0"/>
        <v>0</v>
      </c>
      <c r="M27" s="88">
        <f t="shared" si="1"/>
        <v>0</v>
      </c>
      <c r="N27" s="88">
        <f t="shared" si="2"/>
        <v>0</v>
      </c>
      <c r="O27" s="206"/>
      <c r="Q27" s="159"/>
      <c r="R27" s="192"/>
      <c r="S27" s="187"/>
      <c r="T27" s="102"/>
    </row>
    <row r="28" spans="1:21" s="103" customFormat="1" ht="15.75" thickBot="1" x14ac:dyDescent="0.25">
      <c r="A28" s="70" t="s">
        <v>48</v>
      </c>
      <c r="B28" s="71"/>
      <c r="C28" s="72"/>
      <c r="D28" s="63"/>
      <c r="E28" s="68"/>
      <c r="F28" s="58" t="s">
        <v>46</v>
      </c>
      <c r="G28" s="69"/>
      <c r="H28" s="73">
        <v>0</v>
      </c>
      <c r="I28" s="27">
        <f>TRUNC(ROUND($D28*$E28*$G28*(1-$H28),0),0)</f>
        <v>0</v>
      </c>
      <c r="J28" s="27">
        <f>TRUNC(ROUND($D28*$E28*$G28*$H28,0),0)</f>
        <v>0</v>
      </c>
      <c r="K28" s="27">
        <f t="shared" si="0"/>
        <v>0</v>
      </c>
      <c r="L28" s="27">
        <f t="shared" si="0"/>
        <v>0</v>
      </c>
      <c r="M28" s="88">
        <f t="shared" si="1"/>
        <v>0</v>
      </c>
      <c r="N28" s="88">
        <f t="shared" si="2"/>
        <v>0</v>
      </c>
      <c r="O28" s="206"/>
      <c r="Q28" s="102"/>
      <c r="R28" s="102"/>
      <c r="S28" s="102"/>
      <c r="T28" s="102"/>
    </row>
    <row r="29" spans="1:21" s="103" customFormat="1" ht="15" x14ac:dyDescent="0.25">
      <c r="A29" s="74" t="s">
        <v>50</v>
      </c>
      <c r="B29" s="74"/>
      <c r="C29" s="74"/>
      <c r="D29" s="74"/>
      <c r="E29" s="74"/>
      <c r="F29" s="74"/>
      <c r="G29" s="74"/>
      <c r="H29" s="74"/>
      <c r="I29" s="89">
        <f>SUM(I11:I28)</f>
        <v>0</v>
      </c>
      <c r="J29" s="89">
        <f>SUM(J11:J28)</f>
        <v>0</v>
      </c>
      <c r="K29" s="89">
        <f>SUM(K11:K28)</f>
        <v>0</v>
      </c>
      <c r="L29" s="89">
        <f>SUM(L11:L28)</f>
        <v>0</v>
      </c>
      <c r="M29" s="89">
        <f t="shared" si="1"/>
        <v>0</v>
      </c>
      <c r="N29" s="89">
        <f t="shared" si="2"/>
        <v>0</v>
      </c>
      <c r="O29" s="207"/>
      <c r="Q29" s="292" t="s">
        <v>236</v>
      </c>
      <c r="R29" s="293"/>
      <c r="S29" s="293"/>
      <c r="T29" s="294"/>
    </row>
    <row r="30" spans="1:21" s="103" customFormat="1" x14ac:dyDescent="0.2">
      <c r="A30" s="6" t="s">
        <v>52</v>
      </c>
      <c r="B30" s="6"/>
      <c r="C30" s="6"/>
      <c r="D30" s="372" t="s">
        <v>53</v>
      </c>
      <c r="E30" s="373"/>
      <c r="F30" s="373"/>
      <c r="G30" s="373"/>
      <c r="H30" s="76"/>
      <c r="I30" s="56"/>
      <c r="J30" s="56"/>
      <c r="K30" s="56"/>
      <c r="L30" s="56"/>
      <c r="M30" s="158"/>
      <c r="N30" s="158"/>
      <c r="O30" s="208"/>
      <c r="Q30" s="121"/>
      <c r="R30" s="122"/>
      <c r="S30" s="123" t="s">
        <v>74</v>
      </c>
      <c r="T30" s="124" t="s">
        <v>75</v>
      </c>
    </row>
    <row r="31" spans="1:21" s="103" customFormat="1" x14ac:dyDescent="0.2">
      <c r="A31" s="112" t="str">
        <f>Q22</f>
        <v>Academic/Calendar Salary</v>
      </c>
      <c r="B31" s="6"/>
      <c r="C31" s="6"/>
      <c r="D31" s="6"/>
      <c r="E31" s="304">
        <f xml:space="preserve"> IF($B$4&gt;=$S$21,S22,R22)</f>
        <v>0.24199999999999999</v>
      </c>
      <c r="F31" s="305"/>
      <c r="G31" s="77"/>
      <c r="H31" s="77"/>
      <c r="I31" s="88">
        <f>TRUNC(ROUND(SUM(I11,I13,I15,I17,I19,I21:I24)*$E31,0),0)</f>
        <v>0</v>
      </c>
      <c r="J31" s="88">
        <f>TRUNC(ROUND(SUM(J11,J13,J15,J17,J19,J21:J24)*$E31,0),0)</f>
        <v>0</v>
      </c>
      <c r="K31" s="88">
        <f>TRUNC(ROUND(SUM(K11,K13,K15,K17,K19,K21:K24)*$E31,0),0)</f>
        <v>0</v>
      </c>
      <c r="L31" s="88">
        <f>TRUNC(ROUND(SUM(L11,L13,L15,L17,L19,L21:L24)*$E31,0),0)</f>
        <v>0</v>
      </c>
      <c r="M31" s="88">
        <f t="shared" ref="M31:M37" si="3">SUM($I31,$K31)</f>
        <v>0</v>
      </c>
      <c r="N31" s="88">
        <f t="shared" ref="N31:N37" si="4">SUM($J31,$L31)</f>
        <v>0</v>
      </c>
      <c r="O31" s="206"/>
      <c r="Q31" s="125" t="s">
        <v>112</v>
      </c>
      <c r="R31" s="122"/>
      <c r="S31" s="126">
        <v>459.68</v>
      </c>
      <c r="T31" s="127">
        <f t="shared" ref="T31:T37" si="5">S31*1.05</f>
        <v>482.66400000000004</v>
      </c>
    </row>
    <row r="32" spans="1:21" s="103" customFormat="1" ht="12.75" customHeight="1" x14ac:dyDescent="0.2">
      <c r="A32" s="112" t="str">
        <f t="shared" ref="A32:A35" si="6">Q23</f>
        <v>Summer salary</v>
      </c>
      <c r="B32" s="6"/>
      <c r="C32" s="6"/>
      <c r="D32" s="6"/>
      <c r="E32" s="304">
        <f xml:space="preserve"> IF($B$4&gt;=$S$21,S23,R23)</f>
        <v>0.14799999999999999</v>
      </c>
      <c r="F32" s="305"/>
      <c r="G32" s="77"/>
      <c r="H32" s="77"/>
      <c r="I32" s="88">
        <f>TRUNC(ROUND(SUM(I12,I14,I16,I18,I20)*$E32,0),0)</f>
        <v>0</v>
      </c>
      <c r="J32" s="88">
        <f>TRUNC(ROUND(SUM(J12,J14,J16,J18,J20)*$E32,0),0)</f>
        <v>0</v>
      </c>
      <c r="K32" s="88">
        <f>TRUNC(ROUND(SUM(K12,K14,K16,K18,K20)*$E32,0),0)</f>
        <v>0</v>
      </c>
      <c r="L32" s="88">
        <f>TRUNC(ROUND(SUM(L12,L14,L16,L18,L20)*$E32,0),0)</f>
        <v>0</v>
      </c>
      <c r="M32" s="88">
        <f t="shared" si="3"/>
        <v>0</v>
      </c>
      <c r="N32" s="88">
        <f t="shared" si="4"/>
        <v>0</v>
      </c>
      <c r="O32" s="206"/>
      <c r="Q32" s="125" t="s">
        <v>113</v>
      </c>
      <c r="R32" s="122"/>
      <c r="S32" s="128">
        <v>570</v>
      </c>
      <c r="T32" s="127">
        <f t="shared" si="5"/>
        <v>598.5</v>
      </c>
    </row>
    <row r="33" spans="1:20" s="103" customFormat="1" x14ac:dyDescent="0.2">
      <c r="A33" s="112" t="str">
        <f t="shared" si="6"/>
        <v>GA salary</v>
      </c>
      <c r="B33" s="6"/>
      <c r="C33" s="6"/>
      <c r="D33" s="6"/>
      <c r="E33" s="304">
        <f xml:space="preserve"> IF($B$4&gt;=$S$21,S24,R24)</f>
        <v>5.1999999999999998E-2</v>
      </c>
      <c r="F33" s="305"/>
      <c r="G33" s="77"/>
      <c r="H33" s="77"/>
      <c r="I33" s="88">
        <f>TRUNC(ROUND((I25+I26)*$E33,0))</f>
        <v>0</v>
      </c>
      <c r="J33" s="88">
        <f>TRUNC(ROUND((J25+J26)*$E33,0))</f>
        <v>0</v>
      </c>
      <c r="K33" s="88">
        <f>TRUNC(ROUND((K25+K26)*$E33,0))</f>
        <v>0</v>
      </c>
      <c r="L33" s="88">
        <f>TRUNC(ROUND((L25+L26)*$E33,0))</f>
        <v>0</v>
      </c>
      <c r="M33" s="88">
        <f t="shared" si="3"/>
        <v>0</v>
      </c>
      <c r="N33" s="88">
        <f t="shared" si="4"/>
        <v>0</v>
      </c>
      <c r="O33" s="206"/>
      <c r="Q33" s="125" t="s">
        <v>81</v>
      </c>
      <c r="R33" s="122"/>
      <c r="S33" s="126">
        <v>568.30999999999995</v>
      </c>
      <c r="T33" s="127">
        <f t="shared" si="5"/>
        <v>596.72550000000001</v>
      </c>
    </row>
    <row r="34" spans="1:20" s="103" customFormat="1" x14ac:dyDescent="0.2">
      <c r="A34" s="112" t="str">
        <f t="shared" si="6"/>
        <v>Hourly wages</v>
      </c>
      <c r="B34" s="6"/>
      <c r="C34" s="6"/>
      <c r="D34" s="6"/>
      <c r="E34" s="304">
        <f xml:space="preserve"> IF($B$4&gt;=$S$21,S25,R25)</f>
        <v>5.3999999999999999E-2</v>
      </c>
      <c r="F34" s="305"/>
      <c r="G34" s="77"/>
      <c r="H34" s="77"/>
      <c r="I34" s="88">
        <f>TRUNC(ROUND(I27*$E34,0),0)</f>
        <v>0</v>
      </c>
      <c r="J34" s="88">
        <f>TRUNC(ROUND(J27*$E34,0),0)</f>
        <v>0</v>
      </c>
      <c r="K34" s="88">
        <f>TRUNC(ROUND(K27*$E34,0),0)</f>
        <v>0</v>
      </c>
      <c r="L34" s="88">
        <f>TRUNC(ROUND(L27*$E34,0),0)</f>
        <v>0</v>
      </c>
      <c r="M34" s="88">
        <f t="shared" si="3"/>
        <v>0</v>
      </c>
      <c r="N34" s="88">
        <f t="shared" si="4"/>
        <v>0</v>
      </c>
      <c r="O34" s="206"/>
      <c r="Q34" s="125" t="s">
        <v>77</v>
      </c>
      <c r="R34" s="122"/>
      <c r="S34" s="126">
        <v>612.62</v>
      </c>
      <c r="T34" s="127">
        <f t="shared" si="5"/>
        <v>643.25099999999998</v>
      </c>
    </row>
    <row r="35" spans="1:20" s="103" customFormat="1" x14ac:dyDescent="0.2">
      <c r="A35" s="112" t="str">
        <f t="shared" si="6"/>
        <v>Enrolled student wages</v>
      </c>
      <c r="B35" s="6"/>
      <c r="C35" s="6"/>
      <c r="D35" s="6"/>
      <c r="E35" s="304">
        <f xml:space="preserve"> IF($B$4&gt;=$S$21,S26,R26)</f>
        <v>1E-3</v>
      </c>
      <c r="F35" s="305"/>
      <c r="G35" s="77"/>
      <c r="H35" s="77"/>
      <c r="I35" s="88">
        <f>IF(AND(I28&gt;0,TRUNC(ROUND(I28*$E35,0),0)=0),1,TRUNC(ROUND(I28*$E35,0),0))</f>
        <v>0</v>
      </c>
      <c r="J35" s="88">
        <f>IF(AND(J28&gt;0,TRUNC(ROUND(J28*$E35,0),0)=0),1,TRUNC(ROUND(J28*$E35,0),0))</f>
        <v>0</v>
      </c>
      <c r="K35" s="88">
        <f>IF(AND(K28&gt;0,TRUNC(ROUND(K28*$E35,0),0)=0),1,TRUNC(ROUND(K28*$E35,0),0))</f>
        <v>0</v>
      </c>
      <c r="L35" s="88">
        <f>IF(AND(L28&gt;0,TRUNC(ROUND(L28*$E35,0),0)=0),1,TRUNC(ROUND(L28*$E35,0),0))</f>
        <v>0</v>
      </c>
      <c r="M35" s="88">
        <f t="shared" si="3"/>
        <v>0</v>
      </c>
      <c r="N35" s="88">
        <f t="shared" si="4"/>
        <v>0</v>
      </c>
      <c r="O35" s="206"/>
      <c r="Q35" s="125" t="s">
        <v>114</v>
      </c>
      <c r="R35" s="122"/>
      <c r="S35" s="128">
        <v>511.73</v>
      </c>
      <c r="T35" s="127">
        <f t="shared" si="5"/>
        <v>537.31650000000002</v>
      </c>
    </row>
    <row r="36" spans="1:20" s="103" customFormat="1" x14ac:dyDescent="0.2">
      <c r="A36" s="74" t="s">
        <v>56</v>
      </c>
      <c r="B36" s="74"/>
      <c r="C36" s="74"/>
      <c r="D36" s="74"/>
      <c r="E36" s="74"/>
      <c r="F36" s="74"/>
      <c r="G36" s="74"/>
      <c r="H36" s="74"/>
      <c r="I36" s="89">
        <f>SUM(I31:I35)</f>
        <v>0</v>
      </c>
      <c r="J36" s="89">
        <f>SUM(J31:J35)</f>
        <v>0</v>
      </c>
      <c r="K36" s="89">
        <f>SUM(K31:K35)</f>
        <v>0</v>
      </c>
      <c r="L36" s="89">
        <f>SUM(L31:L35)</f>
        <v>0</v>
      </c>
      <c r="M36" s="89">
        <f t="shared" si="3"/>
        <v>0</v>
      </c>
      <c r="N36" s="89">
        <f t="shared" si="4"/>
        <v>0</v>
      </c>
      <c r="O36" s="207"/>
      <c r="Q36" s="125" t="s">
        <v>115</v>
      </c>
      <c r="R36" s="122"/>
      <c r="S36" s="128">
        <v>482.23</v>
      </c>
      <c r="T36" s="127">
        <f t="shared" si="5"/>
        <v>506.34150000000005</v>
      </c>
    </row>
    <row r="37" spans="1:20" s="103" customFormat="1" x14ac:dyDescent="0.2">
      <c r="A37" s="78" t="s">
        <v>57</v>
      </c>
      <c r="B37" s="78"/>
      <c r="C37" s="78"/>
      <c r="D37" s="78"/>
      <c r="E37" s="78"/>
      <c r="F37" s="78"/>
      <c r="G37" s="78"/>
      <c r="H37" s="78"/>
      <c r="I37" s="90">
        <f>SUM(I29,I36)</f>
        <v>0</v>
      </c>
      <c r="J37" s="90">
        <f>SUM(J29,J36)</f>
        <v>0</v>
      </c>
      <c r="K37" s="90">
        <f>SUM(K29,K36)</f>
        <v>0</v>
      </c>
      <c r="L37" s="90">
        <f>SUM(L29,L36)</f>
        <v>0</v>
      </c>
      <c r="M37" s="90">
        <f t="shared" si="3"/>
        <v>0</v>
      </c>
      <c r="N37" s="90">
        <f t="shared" si="4"/>
        <v>0</v>
      </c>
      <c r="O37" s="209"/>
      <c r="Q37" s="125" t="s">
        <v>116</v>
      </c>
      <c r="R37" s="122"/>
      <c r="S37" s="126">
        <v>633.41</v>
      </c>
      <c r="T37" s="127">
        <f t="shared" si="5"/>
        <v>665.08050000000003</v>
      </c>
    </row>
    <row r="38" spans="1:20" s="103" customFormat="1" x14ac:dyDescent="0.2">
      <c r="A38" s="6"/>
      <c r="B38" s="6"/>
      <c r="C38" s="6"/>
      <c r="D38" s="6"/>
      <c r="E38" s="6"/>
      <c r="F38" s="6"/>
      <c r="G38" s="6"/>
      <c r="H38" s="6"/>
      <c r="I38" s="56"/>
      <c r="J38" s="56"/>
      <c r="K38" s="56"/>
      <c r="L38" s="56"/>
      <c r="M38" s="158"/>
      <c r="N38" s="158"/>
      <c r="O38" s="208"/>
      <c r="Q38" s="295" t="s">
        <v>117</v>
      </c>
      <c r="R38" s="296"/>
      <c r="S38" s="296"/>
      <c r="T38" s="297"/>
    </row>
    <row r="39" spans="1:20" s="103" customFormat="1" x14ac:dyDescent="0.2">
      <c r="A39" s="6" t="s">
        <v>58</v>
      </c>
      <c r="B39" s="6"/>
      <c r="C39" s="6"/>
      <c r="D39" s="6"/>
      <c r="E39" s="6"/>
      <c r="F39" s="6"/>
      <c r="G39" s="6"/>
      <c r="H39" s="6"/>
      <c r="I39" s="27"/>
      <c r="J39" s="27"/>
      <c r="K39" s="27"/>
      <c r="L39" s="27"/>
      <c r="M39" s="88">
        <f t="shared" ref="M39:M43" si="7">SUM($I39,$K39)</f>
        <v>0</v>
      </c>
      <c r="N39" s="88">
        <f t="shared" ref="N39:N43" si="8">SUM($J39,$L39)</f>
        <v>0</v>
      </c>
      <c r="O39" s="206"/>
      <c r="Q39" s="125" t="s">
        <v>118</v>
      </c>
      <c r="R39" s="122"/>
      <c r="S39" s="128">
        <v>313</v>
      </c>
      <c r="T39" s="127">
        <f t="shared" ref="T39:T44" si="9">S39*1.05</f>
        <v>328.65000000000003</v>
      </c>
    </row>
    <row r="40" spans="1:20" s="103" customFormat="1" x14ac:dyDescent="0.2">
      <c r="A40" s="6" t="s">
        <v>59</v>
      </c>
      <c r="B40" s="78"/>
      <c r="C40" s="78"/>
      <c r="D40" s="78"/>
      <c r="E40" s="78"/>
      <c r="F40" s="78"/>
      <c r="G40" s="78"/>
      <c r="H40" s="78"/>
      <c r="I40" s="27"/>
      <c r="J40" s="27"/>
      <c r="K40" s="27"/>
      <c r="L40" s="27"/>
      <c r="M40" s="88">
        <f t="shared" si="7"/>
        <v>0</v>
      </c>
      <c r="N40" s="88">
        <f t="shared" si="8"/>
        <v>0</v>
      </c>
      <c r="O40" s="206"/>
      <c r="Q40" s="125" t="s">
        <v>119</v>
      </c>
      <c r="R40" s="122"/>
      <c r="S40" s="128">
        <v>313</v>
      </c>
      <c r="T40" s="127">
        <f t="shared" si="9"/>
        <v>328.65000000000003</v>
      </c>
    </row>
    <row r="41" spans="1:20" s="103" customFormat="1" x14ac:dyDescent="0.2">
      <c r="A41" s="298" t="s">
        <v>60</v>
      </c>
      <c r="B41" s="298"/>
      <c r="C41" s="298"/>
      <c r="D41" s="298"/>
      <c r="E41" s="298"/>
      <c r="F41" s="298"/>
      <c r="G41" s="298"/>
      <c r="H41" s="298"/>
      <c r="I41" s="27"/>
      <c r="J41" s="27"/>
      <c r="K41" s="27"/>
      <c r="L41" s="27"/>
      <c r="M41" s="88">
        <f t="shared" si="7"/>
        <v>0</v>
      </c>
      <c r="N41" s="88">
        <f t="shared" si="8"/>
        <v>0</v>
      </c>
      <c r="O41" s="206"/>
      <c r="Q41" s="125" t="s">
        <v>145</v>
      </c>
      <c r="R41" s="122"/>
      <c r="S41" s="128">
        <v>313</v>
      </c>
      <c r="T41" s="127">
        <f t="shared" si="9"/>
        <v>328.65000000000003</v>
      </c>
    </row>
    <row r="42" spans="1:20" s="103" customFormat="1" x14ac:dyDescent="0.2">
      <c r="A42" s="298" t="s">
        <v>61</v>
      </c>
      <c r="B42" s="298"/>
      <c r="C42" s="6"/>
      <c r="D42" s="6"/>
      <c r="E42" s="6"/>
      <c r="F42" s="6"/>
      <c r="G42" s="6"/>
      <c r="H42" s="6"/>
      <c r="I42" s="27"/>
      <c r="J42" s="27"/>
      <c r="K42" s="27"/>
      <c r="L42" s="27"/>
      <c r="M42" s="88">
        <f t="shared" si="7"/>
        <v>0</v>
      </c>
      <c r="N42" s="88">
        <f t="shared" si="8"/>
        <v>0</v>
      </c>
      <c r="O42" s="206"/>
      <c r="Q42" s="125" t="s">
        <v>120</v>
      </c>
      <c r="R42" s="122"/>
      <c r="S42" s="128">
        <v>313</v>
      </c>
      <c r="T42" s="127">
        <f t="shared" si="9"/>
        <v>328.65000000000003</v>
      </c>
    </row>
    <row r="43" spans="1:20" s="103" customFormat="1" x14ac:dyDescent="0.2">
      <c r="A43" s="298" t="s">
        <v>146</v>
      </c>
      <c r="B43" s="298"/>
      <c r="C43" s="298"/>
      <c r="D43" s="298"/>
      <c r="E43" s="298"/>
      <c r="F43" s="298"/>
      <c r="G43" s="298"/>
      <c r="H43" s="298"/>
      <c r="I43" s="27"/>
      <c r="J43" s="27"/>
      <c r="K43" s="27"/>
      <c r="L43" s="27"/>
      <c r="M43" s="88">
        <f t="shared" si="7"/>
        <v>0</v>
      </c>
      <c r="N43" s="88">
        <f t="shared" si="8"/>
        <v>0</v>
      </c>
      <c r="O43" s="206"/>
      <c r="Q43" s="125" t="s">
        <v>121</v>
      </c>
      <c r="R43" s="122"/>
      <c r="S43" s="128">
        <v>500</v>
      </c>
      <c r="T43" s="127">
        <f>S43*1.05</f>
        <v>525</v>
      </c>
    </row>
    <row r="44" spans="1:20" s="103" customFormat="1" x14ac:dyDescent="0.2">
      <c r="A44" s="298" t="s">
        <v>62</v>
      </c>
      <c r="B44" s="298"/>
      <c r="C44" s="298"/>
      <c r="D44" s="298"/>
      <c r="E44" s="298"/>
      <c r="F44" s="298"/>
      <c r="G44" s="298"/>
      <c r="H44" s="298"/>
      <c r="I44" s="56"/>
      <c r="J44" s="56"/>
      <c r="K44" s="56"/>
      <c r="L44" s="56"/>
      <c r="M44" s="158"/>
      <c r="N44" s="158"/>
      <c r="O44" s="208"/>
      <c r="Q44" s="183"/>
      <c r="R44" s="184"/>
      <c r="S44" s="184"/>
      <c r="T44" s="185"/>
    </row>
    <row r="45" spans="1:20" s="103" customFormat="1" x14ac:dyDescent="0.2">
      <c r="A45" s="298"/>
      <c r="B45" s="298"/>
      <c r="C45" s="298"/>
      <c r="D45" s="298"/>
      <c r="E45" s="298"/>
      <c r="F45" s="298"/>
      <c r="G45" s="298"/>
      <c r="H45" s="298"/>
      <c r="I45" s="27"/>
      <c r="J45" s="27"/>
      <c r="K45" s="27"/>
      <c r="L45" s="27"/>
      <c r="M45" s="88">
        <f t="shared" ref="M45:M53" si="10">SUM($I45,$K45)</f>
        <v>0</v>
      </c>
      <c r="N45" s="88">
        <f t="shared" ref="N45:N82" si="11">SUM($J45,$L45)</f>
        <v>0</v>
      </c>
      <c r="O45" s="206"/>
      <c r="Q45" s="368" t="s">
        <v>87</v>
      </c>
      <c r="R45" s="369"/>
      <c r="S45" s="369"/>
      <c r="T45" s="370"/>
    </row>
    <row r="46" spans="1:20" s="103" customFormat="1" ht="12.75" customHeight="1" x14ac:dyDescent="0.2">
      <c r="A46" s="298"/>
      <c r="B46" s="298"/>
      <c r="C46" s="298"/>
      <c r="D46" s="298"/>
      <c r="E46" s="298"/>
      <c r="F46" s="298"/>
      <c r="G46" s="298"/>
      <c r="H46" s="298"/>
      <c r="I46" s="27"/>
      <c r="J46" s="27"/>
      <c r="K46" s="27"/>
      <c r="L46" s="27"/>
      <c r="M46" s="88">
        <f t="shared" si="10"/>
        <v>0</v>
      </c>
      <c r="N46" s="88">
        <f t="shared" si="11"/>
        <v>0</v>
      </c>
      <c r="O46" s="206"/>
      <c r="Q46" s="389" t="s">
        <v>235</v>
      </c>
      <c r="R46" s="388"/>
      <c r="S46" s="388"/>
      <c r="T46" s="371"/>
    </row>
    <row r="47" spans="1:20" s="103" customFormat="1" ht="12.75" customHeight="1" x14ac:dyDescent="0.25">
      <c r="A47" s="298"/>
      <c r="B47" s="298"/>
      <c r="C47" s="298"/>
      <c r="D47" s="298"/>
      <c r="E47" s="298"/>
      <c r="F47" s="298"/>
      <c r="G47" s="298"/>
      <c r="H47" s="298"/>
      <c r="I47" s="27"/>
      <c r="J47" s="27"/>
      <c r="K47" s="27"/>
      <c r="L47" s="27"/>
      <c r="M47" s="88">
        <f t="shared" si="10"/>
        <v>0</v>
      </c>
      <c r="N47" s="88">
        <f t="shared" si="11"/>
        <v>0</v>
      </c>
      <c r="O47" s="206"/>
      <c r="Q47" s="306" t="s">
        <v>122</v>
      </c>
      <c r="R47" s="307"/>
      <c r="S47" s="307"/>
      <c r="T47" s="308"/>
    </row>
    <row r="48" spans="1:20" s="103" customFormat="1" x14ac:dyDescent="0.2">
      <c r="A48" s="298"/>
      <c r="B48" s="298"/>
      <c r="C48" s="298"/>
      <c r="D48" s="298"/>
      <c r="E48" s="298"/>
      <c r="F48" s="298"/>
      <c r="G48" s="298"/>
      <c r="H48" s="298"/>
      <c r="I48" s="27"/>
      <c r="J48" s="27"/>
      <c r="K48" s="27"/>
      <c r="L48" s="27"/>
      <c r="M48" s="88">
        <f t="shared" si="10"/>
        <v>0</v>
      </c>
      <c r="N48" s="88">
        <f t="shared" si="11"/>
        <v>0</v>
      </c>
      <c r="O48" s="206"/>
    </row>
    <row r="49" spans="1:21" s="103" customFormat="1" x14ac:dyDescent="0.2">
      <c r="A49" s="298"/>
      <c r="B49" s="298"/>
      <c r="C49" s="298"/>
      <c r="D49" s="298"/>
      <c r="E49" s="298"/>
      <c r="F49" s="298"/>
      <c r="G49" s="298"/>
      <c r="H49" s="298"/>
      <c r="I49" s="27"/>
      <c r="J49" s="27"/>
      <c r="K49" s="27"/>
      <c r="L49" s="27"/>
      <c r="M49" s="88">
        <f t="shared" si="10"/>
        <v>0</v>
      </c>
      <c r="N49" s="88">
        <f t="shared" si="11"/>
        <v>0</v>
      </c>
      <c r="O49" s="206"/>
    </row>
    <row r="50" spans="1:21" s="103" customFormat="1" x14ac:dyDescent="0.2">
      <c r="A50" s="298"/>
      <c r="B50" s="298"/>
      <c r="C50" s="298"/>
      <c r="D50" s="298"/>
      <c r="E50" s="298"/>
      <c r="F50" s="298"/>
      <c r="G50" s="298"/>
      <c r="H50" s="298"/>
      <c r="I50" s="27"/>
      <c r="J50" s="27"/>
      <c r="K50" s="27"/>
      <c r="L50" s="27"/>
      <c r="M50" s="88">
        <f t="shared" si="10"/>
        <v>0</v>
      </c>
      <c r="N50" s="88">
        <f t="shared" si="11"/>
        <v>0</v>
      </c>
      <c r="O50" s="206"/>
    </row>
    <row r="51" spans="1:21" s="113" customFormat="1" ht="13.5" thickBot="1" x14ac:dyDescent="0.25">
      <c r="A51" s="78" t="s">
        <v>63</v>
      </c>
      <c r="B51" s="6"/>
      <c r="C51" s="6"/>
      <c r="D51" s="6"/>
      <c r="E51" s="6"/>
      <c r="F51" s="6"/>
      <c r="G51" s="6"/>
      <c r="H51" s="6"/>
      <c r="I51" s="90">
        <f>TRUNC(ROUND(SUM(I45:I50),0),0)</f>
        <v>0</v>
      </c>
      <c r="J51" s="90">
        <f>TRUNC(ROUND(SUM(J45:J50),0),0)</f>
        <v>0</v>
      </c>
      <c r="K51" s="90">
        <f>TRUNC(ROUND(SUM(K45:K50),0),0)</f>
        <v>0</v>
      </c>
      <c r="L51" s="90">
        <f>TRUNC(ROUND(SUM(L45:L50),0),0)</f>
        <v>0</v>
      </c>
      <c r="M51" s="90">
        <f t="shared" si="10"/>
        <v>0</v>
      </c>
      <c r="N51" s="90">
        <f t="shared" si="11"/>
        <v>0</v>
      </c>
      <c r="O51" s="209"/>
    </row>
    <row r="52" spans="1:21" s="114" customFormat="1" x14ac:dyDescent="0.2">
      <c r="A52" s="78"/>
      <c r="B52" s="6"/>
      <c r="C52" s="6"/>
      <c r="D52" s="6"/>
      <c r="E52" s="6"/>
      <c r="F52" s="6"/>
      <c r="G52" s="6"/>
      <c r="H52" s="6"/>
      <c r="I52" s="79"/>
      <c r="J52" s="79"/>
      <c r="K52" s="79"/>
      <c r="L52" s="79"/>
      <c r="M52" s="162"/>
      <c r="N52" s="162"/>
      <c r="O52" s="210"/>
      <c r="Q52" s="358" t="s">
        <v>147</v>
      </c>
      <c r="R52" s="359"/>
      <c r="S52" s="360"/>
    </row>
    <row r="53" spans="1:21" s="114" customFormat="1" x14ac:dyDescent="0.2">
      <c r="A53" s="367" t="s">
        <v>64</v>
      </c>
      <c r="B53" s="367"/>
      <c r="C53" s="367"/>
      <c r="D53" s="367"/>
      <c r="E53" s="367"/>
      <c r="F53" s="367"/>
      <c r="G53" s="367"/>
      <c r="H53" s="367"/>
      <c r="I53" s="89">
        <f>SUM(I37,I39:I43,I51)</f>
        <v>0</v>
      </c>
      <c r="J53" s="89">
        <f>SUM(J37,J39:J43,J51)</f>
        <v>0</v>
      </c>
      <c r="K53" s="89">
        <f>SUM(K37,K39:K43,K51)</f>
        <v>0</v>
      </c>
      <c r="L53" s="89">
        <f>SUM(L37,L39:L43,L51)</f>
        <v>0</v>
      </c>
      <c r="M53" s="89">
        <f t="shared" si="10"/>
        <v>0</v>
      </c>
      <c r="N53" s="89">
        <f t="shared" si="11"/>
        <v>0</v>
      </c>
      <c r="O53" s="207"/>
      <c r="Q53" s="197" t="s">
        <v>148</v>
      </c>
      <c r="R53" s="199">
        <v>0</v>
      </c>
      <c r="S53" s="193">
        <f>(M53+M58)*R53</f>
        <v>0</v>
      </c>
    </row>
    <row r="54" spans="1:21" s="114" customFormat="1" ht="22.5" x14ac:dyDescent="0.2">
      <c r="A54" s="74"/>
      <c r="B54" s="74"/>
      <c r="C54" s="115"/>
      <c r="D54" s="379"/>
      <c r="E54" s="380"/>
      <c r="F54" s="74"/>
      <c r="G54" s="74"/>
      <c r="H54" s="74"/>
      <c r="I54" s="89"/>
      <c r="J54" s="89"/>
      <c r="K54" s="89"/>
      <c r="L54" s="89"/>
      <c r="M54" s="89"/>
      <c r="N54" s="89"/>
      <c r="O54" s="207"/>
      <c r="Q54" s="197" t="s">
        <v>149</v>
      </c>
      <c r="R54" s="200">
        <v>0</v>
      </c>
      <c r="S54" s="193">
        <f>M81*R54</f>
        <v>0</v>
      </c>
    </row>
    <row r="55" spans="1:21" s="114" customFormat="1" x14ac:dyDescent="0.2">
      <c r="A55" s="80" t="s">
        <v>65</v>
      </c>
      <c r="B55" s="80"/>
      <c r="C55" s="116"/>
      <c r="D55" s="300">
        <v>0</v>
      </c>
      <c r="E55" s="301"/>
      <c r="F55" s="80"/>
      <c r="G55" s="80"/>
      <c r="H55" s="80"/>
      <c r="I55" s="90">
        <f>ROUND(I53*D55,0)</f>
        <v>0</v>
      </c>
      <c r="J55" s="145"/>
      <c r="K55" s="90">
        <f>ROUND(D55*K53,0)</f>
        <v>0</v>
      </c>
      <c r="L55" s="90"/>
      <c r="M55" s="90">
        <f>I55+K55</f>
        <v>0</v>
      </c>
      <c r="N55" s="90"/>
      <c r="O55" s="209"/>
      <c r="Q55" s="361" t="s">
        <v>141</v>
      </c>
      <c r="R55" s="362"/>
      <c r="S55" s="194">
        <f>IF(S53&lt;S54,S53,S54)</f>
        <v>0</v>
      </c>
    </row>
    <row r="56" spans="1:21" s="114" customFormat="1" x14ac:dyDescent="0.2">
      <c r="A56" s="80" t="s">
        <v>67</v>
      </c>
      <c r="B56" s="80"/>
      <c r="C56" s="116"/>
      <c r="D56" s="300">
        <v>0</v>
      </c>
      <c r="E56" s="301"/>
      <c r="F56" s="80"/>
      <c r="G56" s="80"/>
      <c r="H56" s="80"/>
      <c r="I56" s="90"/>
      <c r="J56" s="90">
        <f>ROUND(D56*J53,0)</f>
        <v>0</v>
      </c>
      <c r="K56" s="90"/>
      <c r="L56" s="90">
        <f>ROUND(D56*L53,0)</f>
        <v>0</v>
      </c>
      <c r="M56" s="90"/>
      <c r="N56" s="90">
        <f>J56+L56</f>
        <v>0</v>
      </c>
      <c r="O56" s="209"/>
      <c r="Q56" s="363" t="s">
        <v>137</v>
      </c>
      <c r="R56" s="364"/>
      <c r="S56" s="195" t="str">
        <f>IF(S54&lt;S53, "Yes", "No")</f>
        <v>No</v>
      </c>
    </row>
    <row r="57" spans="1:21" s="114" customFormat="1" ht="13.5" thickBot="1" x14ac:dyDescent="0.25">
      <c r="A57" s="80" t="s">
        <v>98</v>
      </c>
      <c r="B57" s="80"/>
      <c r="C57" s="116"/>
      <c r="D57" s="300">
        <v>0</v>
      </c>
      <c r="E57" s="301"/>
      <c r="F57" s="80"/>
      <c r="G57" s="80"/>
      <c r="H57" s="80"/>
      <c r="I57" s="90"/>
      <c r="J57" s="90">
        <f>ROUND(I53*D57,0)</f>
        <v>0</v>
      </c>
      <c r="K57" s="90"/>
      <c r="L57" s="90">
        <f>ROUND(K53*D57,0)</f>
        <v>0</v>
      </c>
      <c r="M57" s="90"/>
      <c r="N57" s="90">
        <f>J57+L57</f>
        <v>0</v>
      </c>
      <c r="O57" s="209"/>
      <c r="Q57" s="365"/>
      <c r="R57" s="366"/>
      <c r="S57" s="196" t="str">
        <f>IF(S54&lt;S53, S53-S54, "N/A")</f>
        <v>N/A</v>
      </c>
    </row>
    <row r="58" spans="1:21" s="114" customFormat="1" x14ac:dyDescent="0.2">
      <c r="A58" s="81" t="s">
        <v>68</v>
      </c>
      <c r="B58" s="80"/>
      <c r="C58" s="116"/>
      <c r="D58" s="82"/>
      <c r="E58" s="80"/>
      <c r="F58" s="80"/>
      <c r="G58" s="80"/>
      <c r="H58" s="80"/>
      <c r="I58" s="89">
        <f>TRUNC(ROUND(R103,0),0)</f>
        <v>0</v>
      </c>
      <c r="J58" s="89"/>
      <c r="K58" s="89">
        <f>TRUNC(ROUND(T103,0),0)</f>
        <v>0</v>
      </c>
      <c r="L58" s="89"/>
      <c r="M58" s="89">
        <f t="shared" ref="M58:M59" si="12">SUM($I58,$K58)</f>
        <v>0</v>
      </c>
      <c r="N58" s="89"/>
      <c r="O58" s="207"/>
      <c r="S58" s="10"/>
      <c r="T58" s="10"/>
      <c r="U58" s="10"/>
    </row>
    <row r="59" spans="1:21" s="10" customFormat="1" ht="15.75" x14ac:dyDescent="0.25">
      <c r="A59" s="80" t="s">
        <v>69</v>
      </c>
      <c r="B59" s="80"/>
      <c r="C59" s="116"/>
      <c r="D59" s="300">
        <v>0</v>
      </c>
      <c r="E59" s="301"/>
      <c r="F59" s="80"/>
      <c r="G59" s="80"/>
      <c r="H59" s="80"/>
      <c r="I59" s="90">
        <f>TRUNC(ROUND(I58*$D$59,0),0)</f>
        <v>0</v>
      </c>
      <c r="J59" s="90"/>
      <c r="K59" s="90">
        <f>TRUNC(ROUND(K58*$D$59,0),0)</f>
        <v>0</v>
      </c>
      <c r="L59" s="90"/>
      <c r="M59" s="90">
        <f t="shared" si="12"/>
        <v>0</v>
      </c>
      <c r="N59" s="90"/>
      <c r="O59" s="209"/>
      <c r="S59" s="117"/>
      <c r="T59" s="117"/>
      <c r="U59" s="117"/>
    </row>
    <row r="60" spans="1:21" s="103" customFormat="1" ht="27" customHeight="1" x14ac:dyDescent="0.2">
      <c r="A60" s="299" t="s">
        <v>70</v>
      </c>
      <c r="B60" s="299"/>
      <c r="C60" s="299"/>
      <c r="D60" s="299"/>
      <c r="E60" s="299"/>
      <c r="F60" s="299"/>
      <c r="G60" s="299"/>
      <c r="H60" s="299"/>
      <c r="I60" s="79"/>
      <c r="J60" s="79"/>
      <c r="K60" s="79"/>
      <c r="L60" s="79"/>
      <c r="M60" s="162"/>
      <c r="N60" s="162"/>
      <c r="O60" s="210"/>
      <c r="S60" s="118"/>
      <c r="T60" s="119"/>
      <c r="U60" s="119"/>
    </row>
    <row r="61" spans="1:21" s="103" customFormat="1" x14ac:dyDescent="0.2">
      <c r="A61" s="83" t="s">
        <v>123</v>
      </c>
      <c r="B61" s="357" t="s">
        <v>72</v>
      </c>
      <c r="C61" s="357"/>
      <c r="D61" s="84"/>
      <c r="E61" s="1" t="s">
        <v>73</v>
      </c>
      <c r="F61" s="182"/>
      <c r="G61" s="2" t="s">
        <v>124</v>
      </c>
      <c r="H61" s="85"/>
      <c r="I61" s="27">
        <f>TRUNC(ROUND($D61*$F61*($D25+$D26)*(1-$H61),0),0)</f>
        <v>0</v>
      </c>
      <c r="J61" s="27">
        <f>TRUNC(ROUND($D61*$F61*($D25+$D26)*$H61,0),0)</f>
        <v>0</v>
      </c>
      <c r="K61" s="27">
        <f>TRUNC(ROUND(I61*1.05,0),0)</f>
        <v>0</v>
      </c>
      <c r="L61" s="27">
        <f>TRUNC(ROUND(J61*1.05,0),0)</f>
        <v>0</v>
      </c>
      <c r="M61" s="88">
        <f t="shared" ref="M61:M82" si="13">SUM($I61,$K61)</f>
        <v>0</v>
      </c>
      <c r="N61" s="88">
        <f t="shared" si="11"/>
        <v>0</v>
      </c>
      <c r="O61" s="206"/>
      <c r="U61" s="120"/>
    </row>
    <row r="62" spans="1:21" s="103" customFormat="1" x14ac:dyDescent="0.2">
      <c r="A62" s="298" t="s">
        <v>76</v>
      </c>
      <c r="B62" s="298"/>
      <c r="C62" s="298"/>
      <c r="D62" s="298"/>
      <c r="E62" s="298"/>
      <c r="F62" s="298"/>
      <c r="G62" s="298"/>
      <c r="H62" s="298"/>
      <c r="I62" s="27"/>
      <c r="J62" s="27"/>
      <c r="K62" s="27"/>
      <c r="L62" s="27"/>
      <c r="M62" s="88">
        <f t="shared" si="13"/>
        <v>0</v>
      </c>
      <c r="N62" s="88">
        <f t="shared" si="11"/>
        <v>0</v>
      </c>
      <c r="O62" s="206"/>
      <c r="U62" s="120"/>
    </row>
    <row r="63" spans="1:21" s="103" customFormat="1" x14ac:dyDescent="0.2">
      <c r="A63" s="298" t="s">
        <v>78</v>
      </c>
      <c r="B63" s="298"/>
      <c r="C63" s="298"/>
      <c r="D63" s="298"/>
      <c r="E63" s="298"/>
      <c r="F63" s="298"/>
      <c r="G63" s="298"/>
      <c r="H63" s="298"/>
      <c r="I63" s="27"/>
      <c r="J63" s="27"/>
      <c r="K63" s="27"/>
      <c r="L63" s="27"/>
      <c r="M63" s="88">
        <f t="shared" si="13"/>
        <v>0</v>
      </c>
      <c r="N63" s="88">
        <f t="shared" si="11"/>
        <v>0</v>
      </c>
      <c r="O63" s="206"/>
      <c r="U63" s="120"/>
    </row>
    <row r="64" spans="1:21" s="103" customFormat="1" x14ac:dyDescent="0.2">
      <c r="A64" s="298" t="s">
        <v>79</v>
      </c>
      <c r="B64" s="298"/>
      <c r="C64" s="298"/>
      <c r="D64" s="298"/>
      <c r="E64" s="298"/>
      <c r="F64" s="298"/>
      <c r="G64" s="298"/>
      <c r="H64" s="298"/>
      <c r="I64" s="27"/>
      <c r="J64" s="27"/>
      <c r="K64" s="27"/>
      <c r="L64" s="27"/>
      <c r="M64" s="88">
        <f t="shared" si="13"/>
        <v>0</v>
      </c>
      <c r="N64" s="88">
        <f t="shared" si="11"/>
        <v>0</v>
      </c>
      <c r="O64" s="206"/>
      <c r="U64" s="120"/>
    </row>
    <row r="65" spans="1:21" s="103" customFormat="1" x14ac:dyDescent="0.2">
      <c r="A65" s="298" t="s">
        <v>80</v>
      </c>
      <c r="B65" s="298"/>
      <c r="C65" s="298"/>
      <c r="D65" s="298"/>
      <c r="E65" s="298"/>
      <c r="F65" s="298"/>
      <c r="G65" s="298"/>
      <c r="H65" s="298"/>
      <c r="I65" s="27"/>
      <c r="J65" s="27"/>
      <c r="K65" s="27"/>
      <c r="L65" s="27"/>
      <c r="M65" s="88">
        <f t="shared" si="13"/>
        <v>0</v>
      </c>
      <c r="N65" s="88">
        <f t="shared" si="11"/>
        <v>0</v>
      </c>
      <c r="O65" s="206"/>
    </row>
    <row r="66" spans="1:21" s="103" customFormat="1" x14ac:dyDescent="0.2">
      <c r="A66" s="298" t="s">
        <v>99</v>
      </c>
      <c r="B66" s="298"/>
      <c r="C66" s="298"/>
      <c r="D66" s="298"/>
      <c r="E66" s="298"/>
      <c r="F66" s="298"/>
      <c r="G66" s="298"/>
      <c r="H66" s="298"/>
      <c r="I66" s="27"/>
      <c r="J66" s="27"/>
      <c r="K66" s="27"/>
      <c r="L66" s="27"/>
      <c r="M66" s="88">
        <f t="shared" si="13"/>
        <v>0</v>
      </c>
      <c r="N66" s="88">
        <f t="shared" si="11"/>
        <v>0</v>
      </c>
      <c r="O66" s="206"/>
      <c r="U66" s="129"/>
    </row>
    <row r="67" spans="1:21" s="103" customFormat="1" x14ac:dyDescent="0.2">
      <c r="A67" s="298" t="s">
        <v>100</v>
      </c>
      <c r="B67" s="298"/>
      <c r="C67" s="298"/>
      <c r="D67" s="298"/>
      <c r="E67" s="298"/>
      <c r="F67" s="298"/>
      <c r="G67" s="298"/>
      <c r="H67" s="298"/>
      <c r="I67" s="27"/>
      <c r="J67" s="27"/>
      <c r="K67" s="27"/>
      <c r="L67" s="27"/>
      <c r="M67" s="88">
        <f t="shared" si="13"/>
        <v>0</v>
      </c>
      <c r="N67" s="88">
        <f t="shared" si="11"/>
        <v>0</v>
      </c>
      <c r="O67" s="206"/>
      <c r="U67" s="130"/>
    </row>
    <row r="68" spans="1:21" s="103" customFormat="1" x14ac:dyDescent="0.2">
      <c r="A68" s="298" t="s">
        <v>101</v>
      </c>
      <c r="B68" s="298"/>
      <c r="C68" s="298"/>
      <c r="D68" s="298"/>
      <c r="E68" s="298"/>
      <c r="F68" s="298"/>
      <c r="G68" s="298"/>
      <c r="H68" s="298"/>
      <c r="I68" s="27"/>
      <c r="J68" s="27"/>
      <c r="K68" s="27"/>
      <c r="L68" s="27"/>
      <c r="M68" s="88">
        <f t="shared" si="13"/>
        <v>0</v>
      </c>
      <c r="N68" s="88">
        <f t="shared" si="11"/>
        <v>0</v>
      </c>
      <c r="O68" s="206"/>
      <c r="U68" s="130"/>
    </row>
    <row r="69" spans="1:21" s="103" customFormat="1" x14ac:dyDescent="0.2">
      <c r="A69" s="298" t="s">
        <v>102</v>
      </c>
      <c r="B69" s="298"/>
      <c r="C69" s="298"/>
      <c r="D69" s="298"/>
      <c r="E69" s="298"/>
      <c r="F69" s="298"/>
      <c r="G69" s="298"/>
      <c r="H69" s="298"/>
      <c r="I69" s="27"/>
      <c r="J69" s="27"/>
      <c r="K69" s="27"/>
      <c r="L69" s="27"/>
      <c r="M69" s="88">
        <f t="shared" si="13"/>
        <v>0</v>
      </c>
      <c r="N69" s="88">
        <f t="shared" si="11"/>
        <v>0</v>
      </c>
      <c r="O69" s="206"/>
      <c r="U69" s="130"/>
    </row>
    <row r="70" spans="1:21" s="103" customFormat="1" x14ac:dyDescent="0.2">
      <c r="A70" s="6" t="s">
        <v>86</v>
      </c>
      <c r="B70" s="6"/>
      <c r="C70" s="6"/>
      <c r="D70" s="6"/>
      <c r="E70" s="6"/>
      <c r="F70" s="6"/>
      <c r="G70" s="6"/>
      <c r="H70" s="6"/>
      <c r="I70" s="27"/>
      <c r="J70" s="27"/>
      <c r="K70" s="27"/>
      <c r="L70" s="27"/>
      <c r="M70" s="88">
        <f t="shared" si="13"/>
        <v>0</v>
      </c>
      <c r="N70" s="88">
        <f t="shared" si="11"/>
        <v>0</v>
      </c>
      <c r="O70" s="206"/>
      <c r="U70" s="130"/>
    </row>
    <row r="71" spans="1:21" s="103" customFormat="1" ht="12.75" customHeight="1" x14ac:dyDescent="0.2">
      <c r="A71" s="313" t="s">
        <v>127</v>
      </c>
      <c r="B71" s="314"/>
      <c r="C71" s="353"/>
      <c r="D71" s="354"/>
      <c r="E71" s="354"/>
      <c r="F71" s="354"/>
      <c r="G71" s="354"/>
      <c r="H71" s="355"/>
      <c r="I71" s="27"/>
      <c r="J71" s="27"/>
      <c r="K71" s="27"/>
      <c r="L71" s="27"/>
      <c r="M71" s="88">
        <f t="shared" si="13"/>
        <v>0</v>
      </c>
      <c r="N71" s="88">
        <f t="shared" si="11"/>
        <v>0</v>
      </c>
      <c r="O71" s="206"/>
      <c r="U71" s="131"/>
    </row>
    <row r="72" spans="1:21" s="103" customFormat="1" x14ac:dyDescent="0.2">
      <c r="A72" s="313" t="s">
        <v>128</v>
      </c>
      <c r="B72" s="314"/>
      <c r="C72" s="353"/>
      <c r="D72" s="354"/>
      <c r="E72" s="354"/>
      <c r="F72" s="354"/>
      <c r="G72" s="354"/>
      <c r="H72" s="355"/>
      <c r="I72" s="27"/>
      <c r="J72" s="27"/>
      <c r="K72" s="27"/>
      <c r="L72" s="27"/>
      <c r="M72" s="88">
        <f t="shared" si="13"/>
        <v>0</v>
      </c>
      <c r="N72" s="88">
        <f t="shared" si="11"/>
        <v>0</v>
      </c>
      <c r="O72" s="206"/>
      <c r="U72" s="5"/>
    </row>
    <row r="73" spans="1:21" s="103" customFormat="1" x14ac:dyDescent="0.2">
      <c r="A73" s="313" t="s">
        <v>129</v>
      </c>
      <c r="B73" s="314"/>
      <c r="C73" s="353"/>
      <c r="D73" s="354"/>
      <c r="E73" s="354"/>
      <c r="F73" s="354"/>
      <c r="G73" s="354"/>
      <c r="H73" s="355"/>
      <c r="I73" s="27"/>
      <c r="J73" s="27"/>
      <c r="K73" s="27"/>
      <c r="L73" s="27"/>
      <c r="M73" s="88">
        <f t="shared" si="13"/>
        <v>0</v>
      </c>
      <c r="N73" s="88">
        <f t="shared" si="11"/>
        <v>0</v>
      </c>
      <c r="O73" s="206"/>
      <c r="U73" s="5"/>
    </row>
    <row r="74" spans="1:21" s="103" customFormat="1" x14ac:dyDescent="0.2">
      <c r="A74" s="313" t="s">
        <v>130</v>
      </c>
      <c r="B74" s="314"/>
      <c r="C74" s="353"/>
      <c r="D74" s="354"/>
      <c r="E74" s="354"/>
      <c r="F74" s="354"/>
      <c r="G74" s="354"/>
      <c r="H74" s="355"/>
      <c r="I74" s="27"/>
      <c r="J74" s="27"/>
      <c r="K74" s="27"/>
      <c r="L74" s="27"/>
      <c r="M74" s="88">
        <f t="shared" si="13"/>
        <v>0</v>
      </c>
      <c r="N74" s="88">
        <f t="shared" si="11"/>
        <v>0</v>
      </c>
      <c r="O74" s="206"/>
    </row>
    <row r="75" spans="1:21" s="103" customFormat="1" x14ac:dyDescent="0.2">
      <c r="A75" s="313" t="s">
        <v>131</v>
      </c>
      <c r="B75" s="314"/>
      <c r="C75" s="353"/>
      <c r="D75" s="354"/>
      <c r="E75" s="354"/>
      <c r="F75" s="354"/>
      <c r="G75" s="354"/>
      <c r="H75" s="355"/>
      <c r="I75" s="27"/>
      <c r="J75" s="27"/>
      <c r="M75" s="88">
        <f t="shared" si="13"/>
        <v>0</v>
      </c>
      <c r="N75" s="88">
        <f t="shared" si="11"/>
        <v>0</v>
      </c>
      <c r="O75" s="206"/>
    </row>
    <row r="76" spans="1:21" s="103" customFormat="1" x14ac:dyDescent="0.2">
      <c r="A76" s="313" t="s">
        <v>132</v>
      </c>
      <c r="B76" s="314"/>
      <c r="C76" s="353"/>
      <c r="D76" s="354"/>
      <c r="E76" s="354"/>
      <c r="F76" s="354"/>
      <c r="G76" s="354"/>
      <c r="H76" s="355"/>
      <c r="I76" s="27"/>
      <c r="J76" s="27"/>
      <c r="M76" s="88">
        <f t="shared" si="13"/>
        <v>0</v>
      </c>
      <c r="N76" s="88">
        <f t="shared" si="11"/>
        <v>0</v>
      </c>
      <c r="O76" s="206"/>
    </row>
    <row r="77" spans="1:21" s="103" customFormat="1" ht="12.75" customHeight="1" x14ac:dyDescent="0.2">
      <c r="A77" s="313" t="s">
        <v>133</v>
      </c>
      <c r="B77" s="314"/>
      <c r="C77" s="353"/>
      <c r="D77" s="354"/>
      <c r="E77" s="354"/>
      <c r="F77" s="354"/>
      <c r="G77" s="354"/>
      <c r="H77" s="355"/>
      <c r="I77" s="27"/>
      <c r="J77" s="27"/>
      <c r="M77" s="88">
        <f t="shared" si="13"/>
        <v>0</v>
      </c>
      <c r="N77" s="88">
        <f t="shared" si="11"/>
        <v>0</v>
      </c>
      <c r="O77" s="206"/>
    </row>
    <row r="78" spans="1:21" s="103" customFormat="1" ht="12.75" customHeight="1" x14ac:dyDescent="0.2">
      <c r="A78" s="313" t="s">
        <v>134</v>
      </c>
      <c r="B78" s="314"/>
      <c r="C78" s="353"/>
      <c r="D78" s="354"/>
      <c r="E78" s="354"/>
      <c r="F78" s="354"/>
      <c r="G78" s="354"/>
      <c r="H78" s="355"/>
      <c r="I78" s="27"/>
      <c r="J78" s="27"/>
      <c r="M78" s="88">
        <f t="shared" si="13"/>
        <v>0</v>
      </c>
      <c r="N78" s="88">
        <f t="shared" si="11"/>
        <v>0</v>
      </c>
      <c r="O78" s="206"/>
    </row>
    <row r="79" spans="1:21" s="103" customFormat="1" x14ac:dyDescent="0.2">
      <c r="A79" s="313" t="s">
        <v>135</v>
      </c>
      <c r="B79" s="314"/>
      <c r="C79" s="353"/>
      <c r="D79" s="354"/>
      <c r="E79" s="354"/>
      <c r="F79" s="354"/>
      <c r="G79" s="354"/>
      <c r="H79" s="355"/>
      <c r="I79" s="27"/>
      <c r="J79" s="27"/>
      <c r="M79" s="88">
        <f t="shared" si="13"/>
        <v>0</v>
      </c>
      <c r="N79" s="88">
        <f t="shared" si="11"/>
        <v>0</v>
      </c>
      <c r="O79" s="206"/>
    </row>
    <row r="80" spans="1:21" s="103" customFormat="1" x14ac:dyDescent="0.2">
      <c r="A80" s="313" t="s">
        <v>136</v>
      </c>
      <c r="B80" s="314"/>
      <c r="C80" s="353"/>
      <c r="D80" s="354"/>
      <c r="E80" s="354"/>
      <c r="F80" s="354"/>
      <c r="G80" s="354"/>
      <c r="H80" s="355"/>
      <c r="I80" s="27"/>
      <c r="J80" s="27"/>
      <c r="M80" s="88">
        <f t="shared" si="13"/>
        <v>0</v>
      </c>
      <c r="N80" s="88">
        <f t="shared" si="11"/>
        <v>0</v>
      </c>
      <c r="O80" s="206"/>
    </row>
    <row r="81" spans="1:21" s="103" customFormat="1" x14ac:dyDescent="0.2">
      <c r="A81" s="316" t="s">
        <v>88</v>
      </c>
      <c r="B81" s="316"/>
      <c r="C81" s="316"/>
      <c r="D81" s="316"/>
      <c r="E81" s="316"/>
      <c r="F81" s="316"/>
      <c r="G81" s="316"/>
      <c r="H81" s="316"/>
      <c r="I81" s="90">
        <f>TRUNC(ROUND(SUM(I37,I39:I43,I51,I61:I80),0),0)</f>
        <v>0</v>
      </c>
      <c r="J81" s="90">
        <f>TRUNC(ROUND(SUM(J37,J39:J43,J51,J61:J80),0),0)</f>
        <v>0</v>
      </c>
      <c r="K81" s="90">
        <f>TRUNC(ROUND(SUM(K37,K39:K43,K51,K61:K80),0),0)</f>
        <v>0</v>
      </c>
      <c r="L81" s="90">
        <f>TRUNC(ROUND(SUM(L37,L39:L43,L51,L61:L80),0),0)</f>
        <v>0</v>
      </c>
      <c r="M81" s="90">
        <f>I81+K81</f>
        <v>0</v>
      </c>
      <c r="N81" s="90">
        <f>J81+L81</f>
        <v>0</v>
      </c>
      <c r="O81" s="209"/>
    </row>
    <row r="82" spans="1:21" s="103" customFormat="1" x14ac:dyDescent="0.2">
      <c r="A82" s="316" t="s">
        <v>89</v>
      </c>
      <c r="B82" s="316"/>
      <c r="C82" s="316"/>
      <c r="D82" s="316"/>
      <c r="E82" s="316"/>
      <c r="F82" s="316"/>
      <c r="G82" s="316"/>
      <c r="H82" s="316"/>
      <c r="I82" s="91">
        <f>SUM(I55,I59,I81)</f>
        <v>0</v>
      </c>
      <c r="J82" s="91">
        <f>SUM(J56,J57,J81)</f>
        <v>0</v>
      </c>
      <c r="K82" s="91">
        <f>SUM(K55,K59,K81)</f>
        <v>0</v>
      </c>
      <c r="L82" s="91">
        <f>SUM(L56,L57,L81)</f>
        <v>0</v>
      </c>
      <c r="M82" s="91">
        <f t="shared" si="13"/>
        <v>0</v>
      </c>
      <c r="N82" s="91">
        <f t="shared" si="11"/>
        <v>0</v>
      </c>
      <c r="O82" s="211"/>
      <c r="Q82" s="132"/>
    </row>
    <row r="83" spans="1:21" s="103" customFormat="1" x14ac:dyDescent="0.2">
      <c r="A83" s="86"/>
      <c r="B83" s="86"/>
      <c r="C83" s="86"/>
      <c r="D83" s="86"/>
      <c r="E83" s="86"/>
      <c r="F83" s="86"/>
      <c r="G83" s="86"/>
      <c r="H83" s="86"/>
      <c r="I83" s="133"/>
      <c r="J83" s="133"/>
      <c r="K83" s="133"/>
      <c r="L83" s="133"/>
      <c r="M83" s="164"/>
      <c r="N83" s="164"/>
      <c r="O83" s="164"/>
      <c r="Q83" s="132"/>
    </row>
    <row r="84" spans="1:21" s="103" customFormat="1" x14ac:dyDescent="0.2">
      <c r="A84" s="86"/>
      <c r="B84" s="86"/>
      <c r="C84" s="86"/>
      <c r="D84" s="86"/>
      <c r="E84" s="86"/>
      <c r="F84" s="86"/>
      <c r="G84" s="86"/>
      <c r="H84" s="86"/>
      <c r="I84" s="133"/>
      <c r="J84" s="133"/>
      <c r="K84" s="133"/>
      <c r="L84" s="133"/>
      <c r="M84" s="164"/>
      <c r="N84" s="164"/>
      <c r="O84" s="164"/>
      <c r="Q84" s="132"/>
    </row>
    <row r="85" spans="1:21" s="103" customFormat="1" x14ac:dyDescent="0.2">
      <c r="A85" s="312" t="s">
        <v>150</v>
      </c>
      <c r="B85" s="312"/>
      <c r="C85" s="315" t="s">
        <v>151</v>
      </c>
      <c r="D85" s="315"/>
      <c r="E85" s="315"/>
      <c r="F85" s="315"/>
      <c r="G85" s="315"/>
      <c r="H85" s="315"/>
      <c r="I85" s="146" t="e">
        <f>I81/$M$81*$S$54</f>
        <v>#DIV/0!</v>
      </c>
      <c r="J85" s="146"/>
      <c r="K85" s="181" t="e">
        <f>K81/$M$81*$S$54</f>
        <v>#DIV/0!</v>
      </c>
      <c r="L85" s="146"/>
      <c r="M85" s="93" t="e">
        <f>SUM($I85,$K85)</f>
        <v>#DIV/0!</v>
      </c>
      <c r="N85" s="93"/>
      <c r="O85" s="93"/>
      <c r="Q85" s="132"/>
    </row>
    <row r="86" spans="1:21" s="103" customFormat="1" x14ac:dyDescent="0.2">
      <c r="A86" s="312"/>
      <c r="B86" s="312"/>
      <c r="C86" s="315" t="s">
        <v>89</v>
      </c>
      <c r="D86" s="315"/>
      <c r="E86" s="315"/>
      <c r="F86" s="315"/>
      <c r="G86" s="315"/>
      <c r="H86" s="315"/>
      <c r="I86" s="93" t="e">
        <f>I81+I85</f>
        <v>#DIV/0!</v>
      </c>
      <c r="J86" s="93"/>
      <c r="K86" s="93" t="e">
        <f>K81+K85</f>
        <v>#DIV/0!</v>
      </c>
      <c r="L86" s="93"/>
      <c r="M86" s="93" t="e">
        <f>SUM($I86,$K86)</f>
        <v>#DIV/0!</v>
      </c>
      <c r="N86" s="93"/>
      <c r="O86" s="93"/>
      <c r="P86" s="94" t="e">
        <f>IF(M82&lt;M86,M82,M86)</f>
        <v>#DIV/0!</v>
      </c>
      <c r="Q86" s="135" t="s">
        <v>140</v>
      </c>
    </row>
    <row r="87" spans="1:21" s="95" customFormat="1" ht="18" x14ac:dyDescent="0.25">
      <c r="A87" s="356"/>
      <c r="B87" s="356"/>
      <c r="C87" s="356"/>
      <c r="D87" s="356"/>
      <c r="E87" s="356"/>
      <c r="F87" s="356"/>
      <c r="G87" s="356"/>
      <c r="H87" s="356"/>
      <c r="I87" s="356"/>
      <c r="J87" s="356"/>
      <c r="K87" s="356"/>
      <c r="L87" s="356"/>
      <c r="M87" s="356"/>
      <c r="N87" s="356"/>
      <c r="O87" s="164"/>
    </row>
    <row r="88" spans="1:21" s="103" customFormat="1" ht="39.75" customHeight="1" x14ac:dyDescent="0.2">
      <c r="A88" s="381" t="s">
        <v>90</v>
      </c>
      <c r="B88" s="382"/>
      <c r="C88" s="382"/>
      <c r="D88" s="382"/>
      <c r="E88" s="382"/>
      <c r="F88" s="382"/>
      <c r="G88" s="382"/>
      <c r="H88" s="382"/>
      <c r="I88" s="382"/>
      <c r="J88" s="382"/>
      <c r="K88" s="382"/>
      <c r="L88" s="382"/>
      <c r="M88" s="382"/>
      <c r="N88" s="382"/>
      <c r="O88" s="237"/>
    </row>
    <row r="89" spans="1:21" s="103" customFormat="1" x14ac:dyDescent="0.2"/>
    <row r="90" spans="1:21" s="103" customFormat="1" x14ac:dyDescent="0.2">
      <c r="B90" s="310" t="s">
        <v>92</v>
      </c>
      <c r="C90" s="310"/>
      <c r="D90" s="310"/>
      <c r="E90" s="310"/>
      <c r="G90" s="310" t="s">
        <v>103</v>
      </c>
      <c r="H90" s="310"/>
      <c r="I90" s="310"/>
      <c r="J90" s="137"/>
      <c r="K90" s="137"/>
      <c r="L90" s="137"/>
      <c r="M90" s="137"/>
      <c r="R90" s="103" t="s">
        <v>91</v>
      </c>
    </row>
    <row r="91" spans="1:21" s="103" customFormat="1" x14ac:dyDescent="0.2">
      <c r="B91" s="138" t="s">
        <v>93</v>
      </c>
      <c r="C91" s="138" t="s">
        <v>94</v>
      </c>
      <c r="D91" s="311" t="s">
        <v>95</v>
      </c>
      <c r="E91" s="311"/>
      <c r="G91" s="138" t="s">
        <v>93</v>
      </c>
      <c r="H91" s="138" t="s">
        <v>94</v>
      </c>
      <c r="I91" s="138" t="s">
        <v>95</v>
      </c>
      <c r="J91" s="139"/>
      <c r="K91" s="139"/>
      <c r="L91" s="139"/>
      <c r="M91" s="139"/>
      <c r="R91" s="136" t="str">
        <f>+I9</f>
        <v>Year 1</v>
      </c>
      <c r="S91" s="136"/>
      <c r="T91" s="136" t="str">
        <f>+K9</f>
        <v>Year 2</v>
      </c>
      <c r="U91" s="136"/>
    </row>
    <row r="92" spans="1:21" s="103" customFormat="1" x14ac:dyDescent="0.2">
      <c r="B92" s="139">
        <f t="shared" ref="B92:B101" si="14">+I71</f>
        <v>0</v>
      </c>
      <c r="C92" s="103">
        <f>R93*D59</f>
        <v>0</v>
      </c>
      <c r="D92" s="309">
        <f>B92+C92</f>
        <v>0</v>
      </c>
      <c r="E92" s="309"/>
      <c r="F92" s="5"/>
      <c r="G92" s="139">
        <f t="shared" ref="G92:G101" si="15">+K71</f>
        <v>0</v>
      </c>
      <c r="H92" s="139">
        <f>T93*D59</f>
        <v>0</v>
      </c>
      <c r="I92" s="139">
        <f>G92+H92</f>
        <v>0</v>
      </c>
      <c r="J92" s="139"/>
      <c r="K92" s="139"/>
      <c r="L92" s="139"/>
      <c r="M92" s="139"/>
      <c r="O92" s="138"/>
      <c r="Q92" s="103" t="s">
        <v>96</v>
      </c>
      <c r="R92" s="140" t="str">
        <f>I10</f>
        <v>Sponsor</v>
      </c>
      <c r="S92" s="140" t="str">
        <f>J10</f>
        <v>UA</v>
      </c>
      <c r="T92" s="140" t="str">
        <f>K10</f>
        <v>Sponsor</v>
      </c>
      <c r="U92" s="140" t="str">
        <f>L10</f>
        <v>UA</v>
      </c>
    </row>
    <row r="93" spans="1:21" s="103" customFormat="1" x14ac:dyDescent="0.2">
      <c r="B93" s="139">
        <f t="shared" si="14"/>
        <v>0</v>
      </c>
      <c r="C93" s="103">
        <f>R94*D59</f>
        <v>0</v>
      </c>
      <c r="D93" s="309">
        <f t="shared" ref="D93:D101" si="16">B93+C93</f>
        <v>0</v>
      </c>
      <c r="E93" s="309"/>
      <c r="F93" s="5"/>
      <c r="G93" s="139">
        <f t="shared" si="15"/>
        <v>0</v>
      </c>
      <c r="H93" s="139">
        <f>T94*D59</f>
        <v>0</v>
      </c>
      <c r="I93" s="139">
        <f t="shared" ref="I93:I101" si="17">G93+H93</f>
        <v>0</v>
      </c>
      <c r="J93" s="139"/>
      <c r="K93" s="139"/>
      <c r="L93" s="139"/>
      <c r="M93" s="139"/>
      <c r="O93" s="139"/>
      <c r="Q93" s="103" t="str">
        <f t="shared" ref="Q93:Q102" si="18">IF(C71=0,"None",C71)</f>
        <v>None</v>
      </c>
      <c r="R93" s="27">
        <f t="shared" ref="R93:R102" si="19">(IF(OR(I71=0,I71=""),0,(IF(I71&lt;=25000,I71,25000))))</f>
        <v>0</v>
      </c>
      <c r="S93" s="27">
        <f t="shared" ref="S93:S102" si="20">(IF(OR(J71=0,J71=""),0,(IF(J71&lt;=25000,J71,25000))))</f>
        <v>0</v>
      </c>
      <c r="T93" s="27">
        <f t="shared" ref="T93:T102" si="21">IF(AA$126="N/A",0,IF(OR(K71=0,K71=""),0,(IF(I71+K71&lt;=25000,K71,25000-R93))))</f>
        <v>0</v>
      </c>
      <c r="U93" s="27">
        <f t="shared" ref="U93:U102" si="22">IF(AB$126="N/A",0,IF(OR(L71=0,L71=""),0,(IF(J71+L71&lt;=25000,L71,25000-S93))))</f>
        <v>0</v>
      </c>
    </row>
    <row r="94" spans="1:21" s="103" customFormat="1" x14ac:dyDescent="0.2">
      <c r="A94" s="113"/>
      <c r="B94" s="139">
        <f t="shared" si="14"/>
        <v>0</v>
      </c>
      <c r="C94" s="103">
        <f>R95*D59</f>
        <v>0</v>
      </c>
      <c r="D94" s="309">
        <f t="shared" si="16"/>
        <v>0</v>
      </c>
      <c r="E94" s="309"/>
      <c r="F94" s="5"/>
      <c r="G94" s="139">
        <f t="shared" si="15"/>
        <v>0</v>
      </c>
      <c r="H94" s="139">
        <f>T96*D59</f>
        <v>0</v>
      </c>
      <c r="I94" s="139">
        <f>G94+H94</f>
        <v>0</v>
      </c>
      <c r="J94" s="141"/>
      <c r="K94" s="141"/>
      <c r="L94" s="141"/>
      <c r="M94" s="141"/>
      <c r="O94" s="139"/>
      <c r="Q94" s="103" t="str">
        <f t="shared" si="18"/>
        <v>None</v>
      </c>
      <c r="R94" s="27">
        <f t="shared" si="19"/>
        <v>0</v>
      </c>
      <c r="S94" s="27">
        <f t="shared" si="20"/>
        <v>0</v>
      </c>
      <c r="T94" s="27">
        <f t="shared" si="21"/>
        <v>0</v>
      </c>
      <c r="U94" s="27">
        <f t="shared" si="22"/>
        <v>0</v>
      </c>
    </row>
    <row r="95" spans="1:21" s="103" customFormat="1" x14ac:dyDescent="0.2">
      <c r="A95" s="114"/>
      <c r="B95" s="139">
        <f t="shared" si="14"/>
        <v>0</v>
      </c>
      <c r="C95" s="103">
        <f>R96*D59</f>
        <v>0</v>
      </c>
      <c r="D95" s="309">
        <f t="shared" si="16"/>
        <v>0</v>
      </c>
      <c r="E95" s="309"/>
      <c r="F95" s="5"/>
      <c r="G95" s="139">
        <f t="shared" si="15"/>
        <v>0</v>
      </c>
      <c r="H95" s="139">
        <f>T96*D59</f>
        <v>0</v>
      </c>
      <c r="I95" s="139">
        <f t="shared" si="17"/>
        <v>0</v>
      </c>
      <c r="J95" s="142"/>
      <c r="K95" s="142"/>
      <c r="L95" s="142"/>
      <c r="M95" s="142"/>
      <c r="O95" s="139"/>
      <c r="Q95" s="103" t="str">
        <f t="shared" si="18"/>
        <v>None</v>
      </c>
      <c r="R95" s="27">
        <f t="shared" si="19"/>
        <v>0</v>
      </c>
      <c r="S95" s="27">
        <f t="shared" si="20"/>
        <v>0</v>
      </c>
      <c r="T95" s="27">
        <f t="shared" si="21"/>
        <v>0</v>
      </c>
      <c r="U95" s="27">
        <f t="shared" si="22"/>
        <v>0</v>
      </c>
    </row>
    <row r="96" spans="1:21" s="103" customFormat="1" x14ac:dyDescent="0.2">
      <c r="B96" s="139">
        <f t="shared" si="14"/>
        <v>0</v>
      </c>
      <c r="C96" s="103">
        <f>R97*D59</f>
        <v>0</v>
      </c>
      <c r="D96" s="309">
        <f t="shared" si="16"/>
        <v>0</v>
      </c>
      <c r="E96" s="309"/>
      <c r="F96" s="5"/>
      <c r="G96" s="139">
        <f t="shared" si="15"/>
        <v>0</v>
      </c>
      <c r="H96" s="139">
        <f>T97*D59</f>
        <v>0</v>
      </c>
      <c r="I96" s="139">
        <f t="shared" si="17"/>
        <v>0</v>
      </c>
      <c r="J96" s="139"/>
      <c r="K96" s="139"/>
      <c r="L96" s="139"/>
      <c r="M96" s="139"/>
      <c r="O96" s="139"/>
      <c r="Q96" s="103" t="str">
        <f t="shared" si="18"/>
        <v>None</v>
      </c>
      <c r="R96" s="27">
        <f t="shared" si="19"/>
        <v>0</v>
      </c>
      <c r="S96" s="27">
        <f t="shared" si="20"/>
        <v>0</v>
      </c>
      <c r="T96" s="27">
        <f t="shared" si="21"/>
        <v>0</v>
      </c>
      <c r="U96" s="27">
        <f t="shared" si="22"/>
        <v>0</v>
      </c>
    </row>
    <row r="97" spans="2:21" s="103" customFormat="1" x14ac:dyDescent="0.2">
      <c r="B97" s="139">
        <f t="shared" si="14"/>
        <v>0</v>
      </c>
      <c r="C97" s="103">
        <f>R98*D59</f>
        <v>0</v>
      </c>
      <c r="D97" s="309">
        <f t="shared" si="16"/>
        <v>0</v>
      </c>
      <c r="E97" s="309"/>
      <c r="F97" s="5"/>
      <c r="G97" s="139">
        <f t="shared" si="15"/>
        <v>0</v>
      </c>
      <c r="H97" s="139">
        <f>T98*D59</f>
        <v>0</v>
      </c>
      <c r="I97" s="139">
        <f t="shared" si="17"/>
        <v>0</v>
      </c>
      <c r="J97" s="139"/>
      <c r="K97" s="139"/>
      <c r="L97" s="139"/>
      <c r="M97" s="139"/>
      <c r="O97" s="139"/>
      <c r="Q97" s="103" t="str">
        <f t="shared" si="18"/>
        <v>None</v>
      </c>
      <c r="R97" s="27">
        <f t="shared" si="19"/>
        <v>0</v>
      </c>
      <c r="S97" s="27">
        <f t="shared" si="20"/>
        <v>0</v>
      </c>
      <c r="T97" s="27">
        <f t="shared" si="21"/>
        <v>0</v>
      </c>
      <c r="U97" s="27">
        <f t="shared" si="22"/>
        <v>0</v>
      </c>
    </row>
    <row r="98" spans="2:21" s="103" customFormat="1" x14ac:dyDescent="0.2">
      <c r="B98" s="139">
        <f t="shared" si="14"/>
        <v>0</v>
      </c>
      <c r="C98" s="103">
        <f>R99*D59</f>
        <v>0</v>
      </c>
      <c r="D98" s="309">
        <f t="shared" si="16"/>
        <v>0</v>
      </c>
      <c r="E98" s="309"/>
      <c r="F98" s="5"/>
      <c r="G98" s="139">
        <f t="shared" si="15"/>
        <v>0</v>
      </c>
      <c r="H98" s="139">
        <f>T99*D59</f>
        <v>0</v>
      </c>
      <c r="I98" s="139">
        <f t="shared" si="17"/>
        <v>0</v>
      </c>
      <c r="J98" s="139"/>
      <c r="K98" s="139"/>
      <c r="L98" s="139"/>
      <c r="M98" s="139"/>
      <c r="O98" s="139"/>
      <c r="Q98" s="103" t="str">
        <f t="shared" si="18"/>
        <v>None</v>
      </c>
      <c r="R98" s="27">
        <f t="shared" si="19"/>
        <v>0</v>
      </c>
      <c r="S98" s="27">
        <f t="shared" si="20"/>
        <v>0</v>
      </c>
      <c r="T98" s="27">
        <f t="shared" si="21"/>
        <v>0</v>
      </c>
      <c r="U98" s="27">
        <f t="shared" si="22"/>
        <v>0</v>
      </c>
    </row>
    <row r="99" spans="2:21" s="103" customFormat="1" x14ac:dyDescent="0.2">
      <c r="B99" s="139">
        <f t="shared" si="14"/>
        <v>0</v>
      </c>
      <c r="C99" s="103">
        <f>R100*D59</f>
        <v>0</v>
      </c>
      <c r="D99" s="309">
        <f t="shared" si="16"/>
        <v>0</v>
      </c>
      <c r="E99" s="309"/>
      <c r="F99" s="5"/>
      <c r="G99" s="139">
        <f t="shared" si="15"/>
        <v>0</v>
      </c>
      <c r="H99" s="139">
        <f>T100*D59</f>
        <v>0</v>
      </c>
      <c r="I99" s="139">
        <f t="shared" si="17"/>
        <v>0</v>
      </c>
      <c r="J99" s="139"/>
      <c r="K99" s="139"/>
      <c r="L99" s="139"/>
      <c r="M99" s="139"/>
      <c r="O99" s="139"/>
      <c r="Q99" s="103" t="str">
        <f t="shared" si="18"/>
        <v>None</v>
      </c>
      <c r="R99" s="27">
        <f t="shared" si="19"/>
        <v>0</v>
      </c>
      <c r="S99" s="27">
        <f t="shared" si="20"/>
        <v>0</v>
      </c>
      <c r="T99" s="27">
        <f t="shared" si="21"/>
        <v>0</v>
      </c>
      <c r="U99" s="27">
        <f t="shared" si="22"/>
        <v>0</v>
      </c>
    </row>
    <row r="100" spans="2:21" s="103" customFormat="1" x14ac:dyDescent="0.2">
      <c r="B100" s="139">
        <f t="shared" si="14"/>
        <v>0</v>
      </c>
      <c r="C100" s="103">
        <f>R101*D59</f>
        <v>0</v>
      </c>
      <c r="D100" s="309">
        <f t="shared" si="16"/>
        <v>0</v>
      </c>
      <c r="E100" s="309"/>
      <c r="F100" s="5"/>
      <c r="G100" s="139">
        <f t="shared" si="15"/>
        <v>0</v>
      </c>
      <c r="H100" s="139">
        <f>T101*D59</f>
        <v>0</v>
      </c>
      <c r="I100" s="139">
        <f t="shared" si="17"/>
        <v>0</v>
      </c>
      <c r="J100" s="139"/>
      <c r="K100" s="139"/>
      <c r="L100" s="139"/>
      <c r="M100" s="139"/>
      <c r="O100" s="139"/>
      <c r="Q100" s="103" t="str">
        <f t="shared" si="18"/>
        <v>None</v>
      </c>
      <c r="R100" s="27">
        <f t="shared" si="19"/>
        <v>0</v>
      </c>
      <c r="S100" s="27">
        <f t="shared" si="20"/>
        <v>0</v>
      </c>
      <c r="T100" s="27">
        <f t="shared" si="21"/>
        <v>0</v>
      </c>
      <c r="U100" s="27">
        <f t="shared" si="22"/>
        <v>0</v>
      </c>
    </row>
    <row r="101" spans="2:21" s="103" customFormat="1" x14ac:dyDescent="0.2">
      <c r="B101" s="139">
        <f t="shared" si="14"/>
        <v>0</v>
      </c>
      <c r="C101" s="103">
        <f>R102*D59</f>
        <v>0</v>
      </c>
      <c r="D101" s="309">
        <f t="shared" si="16"/>
        <v>0</v>
      </c>
      <c r="E101" s="309"/>
      <c r="F101" s="5"/>
      <c r="G101" s="139">
        <f t="shared" si="15"/>
        <v>0</v>
      </c>
      <c r="H101" s="139">
        <f>T102*D59</f>
        <v>0</v>
      </c>
      <c r="I101" s="139">
        <f t="shared" si="17"/>
        <v>0</v>
      </c>
      <c r="J101" s="139"/>
      <c r="K101" s="139"/>
      <c r="L101" s="139"/>
      <c r="M101" s="139"/>
      <c r="O101" s="139"/>
      <c r="Q101" s="103" t="str">
        <f t="shared" si="18"/>
        <v>None</v>
      </c>
      <c r="R101" s="27">
        <f t="shared" si="19"/>
        <v>0</v>
      </c>
      <c r="S101" s="27">
        <f t="shared" si="20"/>
        <v>0</v>
      </c>
      <c r="T101" s="27">
        <f t="shared" si="21"/>
        <v>0</v>
      </c>
      <c r="U101" s="27">
        <f t="shared" si="22"/>
        <v>0</v>
      </c>
    </row>
    <row r="102" spans="2:21" s="103" customFormat="1" x14ac:dyDescent="0.2">
      <c r="I102" s="139"/>
      <c r="J102" s="139"/>
      <c r="K102" s="139"/>
      <c r="L102" s="139"/>
      <c r="M102" s="139"/>
      <c r="O102" s="139"/>
      <c r="Q102" s="103" t="str">
        <f t="shared" si="18"/>
        <v>None</v>
      </c>
      <c r="R102" s="27">
        <f t="shared" si="19"/>
        <v>0</v>
      </c>
      <c r="S102" s="27">
        <f t="shared" si="20"/>
        <v>0</v>
      </c>
      <c r="T102" s="27">
        <f t="shared" si="21"/>
        <v>0</v>
      </c>
      <c r="U102" s="27">
        <f t="shared" si="22"/>
        <v>0</v>
      </c>
    </row>
    <row r="103" spans="2:21" s="103" customFormat="1" ht="13.5" thickBot="1" x14ac:dyDescent="0.25">
      <c r="I103" s="139"/>
      <c r="J103" s="139"/>
      <c r="K103" s="139"/>
      <c r="L103" s="139"/>
      <c r="M103" s="139"/>
      <c r="O103" s="142"/>
      <c r="R103" s="143">
        <f t="shared" ref="R103:U103" si="23">SUM(R93:R102)</f>
        <v>0</v>
      </c>
      <c r="S103" s="143">
        <f t="shared" si="23"/>
        <v>0</v>
      </c>
      <c r="T103" s="143">
        <f t="shared" si="23"/>
        <v>0</v>
      </c>
      <c r="U103" s="143">
        <f t="shared" si="23"/>
        <v>0</v>
      </c>
    </row>
    <row r="104" spans="2:21" s="103" customFormat="1" ht="13.5" thickTop="1" x14ac:dyDescent="0.2">
      <c r="I104" s="139"/>
      <c r="J104" s="139"/>
      <c r="K104" s="139"/>
      <c r="L104" s="139"/>
      <c r="M104" s="139"/>
    </row>
    <row r="105" spans="2:21" s="103" customFormat="1" x14ac:dyDescent="0.2">
      <c r="I105" s="139"/>
      <c r="J105" s="139"/>
      <c r="K105" s="139"/>
      <c r="L105" s="139"/>
      <c r="M105" s="139"/>
    </row>
    <row r="106" spans="2:21" s="103" customFormat="1" x14ac:dyDescent="0.2">
      <c r="I106" s="139"/>
      <c r="J106" s="139"/>
      <c r="K106" s="139"/>
      <c r="L106" s="139"/>
      <c r="M106" s="139"/>
    </row>
    <row r="107" spans="2:21" s="103" customFormat="1" x14ac:dyDescent="0.2">
      <c r="I107" s="139"/>
      <c r="J107" s="139"/>
      <c r="K107" s="139"/>
      <c r="L107" s="139"/>
      <c r="M107" s="139"/>
    </row>
    <row r="108" spans="2:21" s="103" customFormat="1" x14ac:dyDescent="0.2">
      <c r="I108" s="139"/>
      <c r="J108" s="139"/>
      <c r="K108" s="139"/>
      <c r="L108" s="139"/>
      <c r="M108" s="139"/>
    </row>
    <row r="109" spans="2:21" s="103" customFormat="1" x14ac:dyDescent="0.2">
      <c r="I109" s="139"/>
      <c r="J109" s="139"/>
      <c r="K109" s="139"/>
      <c r="L109" s="139"/>
      <c r="M109" s="139"/>
    </row>
    <row r="110" spans="2:21" s="103" customFormat="1" x14ac:dyDescent="0.2">
      <c r="M110" s="144"/>
    </row>
    <row r="111" spans="2:21" s="103" customFormat="1" x14ac:dyDescent="0.2">
      <c r="M111" s="144"/>
    </row>
    <row r="112" spans="2:21" s="103" customFormat="1" x14ac:dyDescent="0.2">
      <c r="M112" s="144"/>
    </row>
    <row r="113" spans="13:13" s="103" customFormat="1" x14ac:dyDescent="0.2">
      <c r="M113" s="144"/>
    </row>
    <row r="114" spans="13:13" s="103" customFormat="1" x14ac:dyDescent="0.2">
      <c r="M114" s="144"/>
    </row>
    <row r="115" spans="13:13" s="103" customFormat="1" x14ac:dyDescent="0.2">
      <c r="M115" s="144"/>
    </row>
    <row r="116" spans="13:13" s="103" customFormat="1" x14ac:dyDescent="0.2">
      <c r="M116" s="144"/>
    </row>
    <row r="117" spans="13:13" s="103" customFormat="1" x14ac:dyDescent="0.2">
      <c r="M117" s="144"/>
    </row>
    <row r="118" spans="13:13" s="103" customFormat="1" x14ac:dyDescent="0.2">
      <c r="M118" s="144"/>
    </row>
    <row r="119" spans="13:13" s="103" customFormat="1" x14ac:dyDescent="0.2">
      <c r="M119" s="144"/>
    </row>
    <row r="120" spans="13:13" s="103" customFormat="1" x14ac:dyDescent="0.2">
      <c r="M120" s="144"/>
    </row>
    <row r="121" spans="13:13" s="103" customFormat="1" x14ac:dyDescent="0.2">
      <c r="M121" s="144"/>
    </row>
    <row r="122" spans="13:13" s="103" customFormat="1" x14ac:dyDescent="0.2">
      <c r="M122" s="144"/>
    </row>
    <row r="123" spans="13:13" s="103" customFormat="1" x14ac:dyDescent="0.2">
      <c r="M123" s="144"/>
    </row>
    <row r="124" spans="13:13" s="103" customFormat="1" x14ac:dyDescent="0.2">
      <c r="M124" s="144"/>
    </row>
    <row r="125" spans="13:13" s="103" customFormat="1" x14ac:dyDescent="0.2">
      <c r="M125" s="144"/>
    </row>
    <row r="126" spans="13:13" s="103" customFormat="1" x14ac:dyDescent="0.2">
      <c r="M126" s="144"/>
    </row>
    <row r="127" spans="13:13" s="103" customFormat="1" x14ac:dyDescent="0.2">
      <c r="M127" s="144"/>
    </row>
    <row r="128" spans="13:13" s="103" customFormat="1" x14ac:dyDescent="0.2">
      <c r="M128" s="144"/>
    </row>
    <row r="129" spans="13:259" s="103" customFormat="1" x14ac:dyDescent="0.2">
      <c r="M129" s="144"/>
    </row>
    <row r="130" spans="13:259" s="103" customFormat="1" x14ac:dyDescent="0.2">
      <c r="M130" s="144"/>
      <c r="Y130" s="310"/>
      <c r="Z130" s="310"/>
      <c r="AA130" s="310"/>
      <c r="AB130" s="310"/>
      <c r="AC130" s="310"/>
      <c r="AD130" s="310"/>
      <c r="AE130" s="310"/>
      <c r="AF130" s="310"/>
      <c r="AG130" s="310"/>
      <c r="AH130" s="310"/>
      <c r="AI130" s="136"/>
      <c r="AJ130" s="136"/>
    </row>
    <row r="131" spans="13:259" s="103" customFormat="1" x14ac:dyDescent="0.2">
      <c r="M131" s="144"/>
      <c r="Y131" s="140"/>
      <c r="Z131" s="140"/>
      <c r="AA131" s="140"/>
      <c r="AB131" s="140"/>
      <c r="AC131" s="140"/>
      <c r="AD131" s="140"/>
      <c r="AE131" s="140"/>
      <c r="AF131" s="140"/>
      <c r="AG131" s="140"/>
      <c r="AH131" s="140"/>
      <c r="AI131" s="140"/>
      <c r="AJ131" s="140"/>
      <c r="IY131" s="139"/>
    </row>
    <row r="132" spans="13:259" s="103" customFormat="1" x14ac:dyDescent="0.2">
      <c r="M132" s="144"/>
      <c r="Y132" s="27"/>
      <c r="Z132" s="27"/>
      <c r="AA132" s="27"/>
      <c r="AB132" s="27"/>
      <c r="AC132" s="27"/>
      <c r="AD132" s="27"/>
      <c r="AE132" s="27"/>
      <c r="AF132" s="27"/>
      <c r="AG132" s="27"/>
      <c r="AH132" s="27"/>
    </row>
    <row r="133" spans="13:259" s="103" customFormat="1" x14ac:dyDescent="0.2">
      <c r="M133" s="144"/>
      <c r="Y133" s="27"/>
      <c r="Z133" s="27"/>
      <c r="AA133" s="27"/>
      <c r="AB133" s="27"/>
      <c r="AC133" s="27"/>
      <c r="AD133" s="27"/>
      <c r="AE133" s="27"/>
      <c r="AF133" s="27"/>
      <c r="AG133" s="27"/>
      <c r="AH133" s="27"/>
    </row>
    <row r="134" spans="13:259" s="103" customFormat="1" x14ac:dyDescent="0.2">
      <c r="M134" s="144"/>
      <c r="Y134" s="27"/>
      <c r="Z134" s="27"/>
      <c r="AA134" s="27"/>
      <c r="AB134" s="27"/>
      <c r="AC134" s="27"/>
      <c r="AD134" s="27"/>
      <c r="AE134" s="27"/>
      <c r="AF134" s="27"/>
      <c r="AG134" s="27"/>
      <c r="AH134" s="27"/>
    </row>
    <row r="135" spans="13:259" s="103" customFormat="1" x14ac:dyDescent="0.2">
      <c r="M135" s="144"/>
      <c r="Y135" s="27"/>
      <c r="Z135" s="27"/>
      <c r="AA135" s="27"/>
      <c r="AB135" s="27"/>
      <c r="AC135" s="27"/>
      <c r="AD135" s="27"/>
      <c r="AE135" s="27"/>
      <c r="AF135" s="27"/>
      <c r="AG135" s="27"/>
      <c r="AH135" s="27"/>
    </row>
    <row r="136" spans="13:259" s="103" customFormat="1" x14ac:dyDescent="0.2">
      <c r="M136" s="144"/>
      <c r="Y136" s="27"/>
      <c r="Z136" s="27"/>
      <c r="AA136" s="27"/>
      <c r="AB136" s="27"/>
      <c r="AC136" s="27"/>
      <c r="AD136" s="27"/>
      <c r="AE136" s="27"/>
      <c r="AF136" s="27"/>
      <c r="AG136" s="27"/>
      <c r="AH136" s="27"/>
      <c r="AI136" s="142"/>
      <c r="AJ136" s="142"/>
    </row>
    <row r="137" spans="13:259" s="103" customFormat="1" x14ac:dyDescent="0.2">
      <c r="M137" s="144"/>
      <c r="Y137" s="27"/>
      <c r="Z137" s="27"/>
      <c r="AA137" s="27"/>
      <c r="AB137" s="27"/>
      <c r="AC137" s="27"/>
      <c r="AD137" s="27"/>
      <c r="AE137" s="27"/>
      <c r="AF137" s="27"/>
      <c r="AG137" s="27"/>
      <c r="AH137" s="27"/>
    </row>
    <row r="138" spans="13:259" s="103" customFormat="1" x14ac:dyDescent="0.2">
      <c r="M138" s="144"/>
      <c r="Y138" s="27"/>
      <c r="Z138" s="27"/>
      <c r="AA138" s="27"/>
      <c r="AB138" s="27"/>
      <c r="AC138" s="27"/>
      <c r="AD138" s="27"/>
      <c r="AE138" s="27"/>
      <c r="AF138" s="27"/>
      <c r="AG138" s="27"/>
      <c r="AH138" s="27"/>
    </row>
    <row r="139" spans="13:259" s="103" customFormat="1" x14ac:dyDescent="0.2">
      <c r="M139" s="144"/>
      <c r="Y139" s="27"/>
      <c r="Z139" s="27"/>
      <c r="AA139" s="27"/>
      <c r="AB139" s="27"/>
      <c r="AC139" s="27"/>
      <c r="AD139" s="27"/>
      <c r="AE139" s="27"/>
      <c r="AF139" s="27"/>
      <c r="AG139" s="27"/>
      <c r="AH139" s="27"/>
    </row>
    <row r="140" spans="13:259" s="103" customFormat="1" x14ac:dyDescent="0.2">
      <c r="M140" s="144"/>
      <c r="Y140" s="27"/>
      <c r="Z140" s="27"/>
      <c r="AA140" s="27"/>
      <c r="AB140" s="27"/>
      <c r="AC140" s="27"/>
      <c r="AD140" s="27"/>
      <c r="AE140" s="27"/>
      <c r="AF140" s="27"/>
      <c r="AG140" s="27"/>
      <c r="AH140" s="27"/>
    </row>
    <row r="141" spans="13:259" s="103" customFormat="1" x14ac:dyDescent="0.2">
      <c r="M141" s="144"/>
      <c r="Y141" s="27"/>
      <c r="Z141" s="27"/>
      <c r="AA141" s="27"/>
      <c r="AB141" s="27"/>
      <c r="AC141" s="27"/>
      <c r="AD141" s="27"/>
      <c r="AE141" s="27"/>
      <c r="AF141" s="27"/>
      <c r="AG141" s="27"/>
      <c r="AH141" s="27"/>
    </row>
    <row r="142" spans="13:259" s="103" customFormat="1" x14ac:dyDescent="0.2">
      <c r="M142" s="144"/>
      <c r="Y142" s="142"/>
      <c r="Z142" s="142"/>
      <c r="AA142" s="142"/>
      <c r="AB142" s="142"/>
      <c r="AC142" s="27"/>
      <c r="AD142" s="27"/>
      <c r="AE142" s="27"/>
      <c r="AF142" s="27"/>
      <c r="AG142" s="27"/>
      <c r="AH142" s="27"/>
    </row>
    <row r="143" spans="13:259" s="103" customFormat="1" x14ac:dyDescent="0.2">
      <c r="M143" s="144"/>
      <c r="Y143" s="142"/>
      <c r="Z143" s="142"/>
      <c r="AA143" s="142"/>
      <c r="AB143" s="142"/>
      <c r="AC143" s="142"/>
      <c r="AD143" s="142"/>
      <c r="AE143" s="142"/>
      <c r="AF143" s="142"/>
      <c r="AG143" s="142"/>
      <c r="AH143" s="142"/>
    </row>
    <row r="144" spans="13:259" s="103" customFormat="1" x14ac:dyDescent="0.2">
      <c r="M144" s="144"/>
    </row>
    <row r="145" spans="13:13" s="103" customFormat="1" x14ac:dyDescent="0.2">
      <c r="M145" s="144"/>
    </row>
    <row r="146" spans="13:13" s="103" customFormat="1" x14ac:dyDescent="0.2">
      <c r="M146" s="144"/>
    </row>
    <row r="147" spans="13:13" s="103" customFormat="1" x14ac:dyDescent="0.2">
      <c r="M147" s="144"/>
    </row>
    <row r="148" spans="13:13" s="103" customFormat="1" x14ac:dyDescent="0.2">
      <c r="M148" s="144"/>
    </row>
    <row r="149" spans="13:13" s="103" customFormat="1" x14ac:dyDescent="0.2">
      <c r="M149" s="144"/>
    </row>
    <row r="150" spans="13:13" s="103" customFormat="1" x14ac:dyDescent="0.2">
      <c r="M150" s="144"/>
    </row>
    <row r="151" spans="13:13" s="103" customFormat="1" x14ac:dyDescent="0.2">
      <c r="M151" s="144"/>
    </row>
    <row r="152" spans="13:13" s="103" customFormat="1" x14ac:dyDescent="0.2">
      <c r="M152" s="144"/>
    </row>
    <row r="153" spans="13:13" s="103" customFormat="1" x14ac:dyDescent="0.2">
      <c r="M153" s="144"/>
    </row>
    <row r="154" spans="13:13" s="103" customFormat="1" x14ac:dyDescent="0.2">
      <c r="M154" s="144"/>
    </row>
    <row r="155" spans="13:13" s="103" customFormat="1" x14ac:dyDescent="0.2">
      <c r="M155" s="144"/>
    </row>
    <row r="156" spans="13:13" s="103" customFormat="1" x14ac:dyDescent="0.2">
      <c r="M156" s="144"/>
    </row>
    <row r="157" spans="13:13" s="103" customFormat="1" x14ac:dyDescent="0.2">
      <c r="M157" s="144"/>
    </row>
    <row r="158" spans="13:13" s="103" customFormat="1" x14ac:dyDescent="0.2">
      <c r="M158" s="144"/>
    </row>
    <row r="159" spans="13:13" s="103" customFormat="1" x14ac:dyDescent="0.2">
      <c r="M159" s="144"/>
    </row>
    <row r="160" spans="13:13" s="103" customFormat="1" x14ac:dyDescent="0.2">
      <c r="M160" s="144"/>
    </row>
    <row r="161" spans="13:13" s="103" customFormat="1" x14ac:dyDescent="0.2">
      <c r="M161" s="144"/>
    </row>
    <row r="162" spans="13:13" s="103" customFormat="1" x14ac:dyDescent="0.2">
      <c r="M162" s="144"/>
    </row>
    <row r="163" spans="13:13" s="103" customFormat="1" x14ac:dyDescent="0.2">
      <c r="M163" s="144"/>
    </row>
    <row r="164" spans="13:13" s="103" customFormat="1" x14ac:dyDescent="0.2">
      <c r="M164" s="144"/>
    </row>
    <row r="165" spans="13:13" s="103" customFormat="1" x14ac:dyDescent="0.2">
      <c r="M165" s="144"/>
    </row>
    <row r="166" spans="13:13" s="103" customFormat="1" x14ac:dyDescent="0.2">
      <c r="M166" s="144"/>
    </row>
    <row r="167" spans="13:13" s="103" customFormat="1" x14ac:dyDescent="0.2">
      <c r="M167" s="144"/>
    </row>
    <row r="168" spans="13:13" s="103" customFormat="1" x14ac:dyDescent="0.2">
      <c r="M168" s="144"/>
    </row>
    <row r="169" spans="13:13" s="103" customFormat="1" x14ac:dyDescent="0.2">
      <c r="M169" s="144"/>
    </row>
    <row r="170" spans="13:13" s="103" customFormat="1" x14ac:dyDescent="0.2">
      <c r="M170" s="144"/>
    </row>
    <row r="171" spans="13:13" s="103" customFormat="1" x14ac:dyDescent="0.2">
      <c r="M171" s="144"/>
    </row>
    <row r="172" spans="13:13" s="103" customFormat="1" x14ac:dyDescent="0.2">
      <c r="M172" s="144"/>
    </row>
    <row r="173" spans="13:13" s="103" customFormat="1" x14ac:dyDescent="0.2">
      <c r="M173" s="144"/>
    </row>
    <row r="174" spans="13:13" s="103" customFormat="1" x14ac:dyDescent="0.2">
      <c r="M174" s="144"/>
    </row>
    <row r="175" spans="13:13" s="103" customFormat="1" x14ac:dyDescent="0.2">
      <c r="M175" s="144"/>
    </row>
    <row r="176" spans="13:13" s="103" customFormat="1" x14ac:dyDescent="0.2">
      <c r="M176" s="144"/>
    </row>
    <row r="177" spans="13:13" s="103" customFormat="1" x14ac:dyDescent="0.2">
      <c r="M177" s="144"/>
    </row>
    <row r="178" spans="13:13" s="103" customFormat="1" x14ac:dyDescent="0.2">
      <c r="M178" s="144"/>
    </row>
    <row r="179" spans="13:13" s="103" customFormat="1" x14ac:dyDescent="0.2">
      <c r="M179" s="144"/>
    </row>
    <row r="180" spans="13:13" s="103" customFormat="1" x14ac:dyDescent="0.2">
      <c r="M180" s="144"/>
    </row>
    <row r="181" spans="13:13" s="103" customFormat="1" x14ac:dyDescent="0.2">
      <c r="M181" s="144"/>
    </row>
    <row r="182" spans="13:13" s="103" customFormat="1" x14ac:dyDescent="0.2">
      <c r="M182" s="144"/>
    </row>
    <row r="183" spans="13:13" s="103" customFormat="1" x14ac:dyDescent="0.2">
      <c r="M183" s="144"/>
    </row>
    <row r="184" spans="13:13" s="103" customFormat="1" x14ac:dyDescent="0.2">
      <c r="M184" s="144"/>
    </row>
    <row r="185" spans="13:13" s="103" customFormat="1" x14ac:dyDescent="0.2">
      <c r="M185" s="144"/>
    </row>
    <row r="186" spans="13:13" s="103" customFormat="1" x14ac:dyDescent="0.2">
      <c r="M186" s="144"/>
    </row>
    <row r="187" spans="13:13" s="103" customFormat="1" x14ac:dyDescent="0.2">
      <c r="M187" s="144"/>
    </row>
    <row r="188" spans="13:13" s="103" customFormat="1" x14ac:dyDescent="0.2">
      <c r="M188" s="144"/>
    </row>
    <row r="189" spans="13:13" s="103" customFormat="1" x14ac:dyDescent="0.2">
      <c r="M189" s="144"/>
    </row>
    <row r="190" spans="13:13" s="103" customFormat="1" x14ac:dyDescent="0.2">
      <c r="M190" s="144"/>
    </row>
    <row r="191" spans="13:13" s="103" customFormat="1" x14ac:dyDescent="0.2">
      <c r="M191" s="144"/>
    </row>
    <row r="192" spans="13:13" s="103" customFormat="1" x14ac:dyDescent="0.2">
      <c r="M192" s="144"/>
    </row>
    <row r="193" spans="1:15" s="103" customFormat="1" x14ac:dyDescent="0.2">
      <c r="M193" s="144"/>
    </row>
    <row r="194" spans="1:15" s="103" customFormat="1" x14ac:dyDescent="0.2">
      <c r="M194" s="144"/>
    </row>
    <row r="195" spans="1:15" s="103" customFormat="1" x14ac:dyDescent="0.2">
      <c r="M195" s="144"/>
    </row>
    <row r="196" spans="1:15" s="103" customFormat="1" x14ac:dyDescent="0.2">
      <c r="M196" s="144"/>
    </row>
    <row r="197" spans="1:15" s="103" customFormat="1" x14ac:dyDescent="0.2">
      <c r="M197" s="144"/>
    </row>
    <row r="198" spans="1:15" x14ac:dyDescent="0.2">
      <c r="A198" s="103"/>
      <c r="B198" s="103"/>
      <c r="C198" s="103"/>
      <c r="D198" s="103"/>
      <c r="E198" s="103"/>
      <c r="F198" s="103"/>
      <c r="G198" s="103"/>
      <c r="H198" s="103"/>
      <c r="I198" s="103"/>
      <c r="J198" s="103"/>
      <c r="K198" s="103"/>
      <c r="L198" s="103"/>
      <c r="M198" s="144"/>
      <c r="N198" s="103"/>
      <c r="O198" s="103"/>
    </row>
    <row r="199" spans="1:15" x14ac:dyDescent="0.2">
      <c r="A199" s="103"/>
      <c r="B199" s="103"/>
      <c r="C199" s="103"/>
      <c r="D199" s="103"/>
      <c r="E199" s="103"/>
      <c r="F199" s="103"/>
      <c r="G199" s="103"/>
      <c r="H199" s="103"/>
      <c r="I199" s="103"/>
      <c r="J199" s="103"/>
      <c r="K199" s="103"/>
      <c r="L199" s="103"/>
      <c r="M199" s="144"/>
      <c r="N199" s="103"/>
      <c r="O199" s="103"/>
    </row>
    <row r="200" spans="1:15" x14ac:dyDescent="0.2">
      <c r="O200" s="103"/>
    </row>
    <row r="201" spans="1:15" x14ac:dyDescent="0.2">
      <c r="O201" s="103"/>
    </row>
    <row r="202" spans="1:15" x14ac:dyDescent="0.2">
      <c r="O202" s="103"/>
    </row>
    <row r="203" spans="1:15" x14ac:dyDescent="0.2">
      <c r="O203" s="103"/>
    </row>
    <row r="204" spans="1:15" x14ac:dyDescent="0.2">
      <c r="O204" s="103"/>
    </row>
  </sheetData>
  <sheetProtection sheet="1" formatCells="0" formatColumns="0" formatRows="0" insertColumns="0" insertRows="0" insertHyperlinks="0"/>
  <mergeCells count="109">
    <mergeCell ref="F2:H2"/>
    <mergeCell ref="B4:C4"/>
    <mergeCell ref="D99:E99"/>
    <mergeCell ref="D100:E100"/>
    <mergeCell ref="D101:E101"/>
    <mergeCell ref="Q52:S52"/>
    <mergeCell ref="Q56:R57"/>
    <mergeCell ref="Q55:R55"/>
    <mergeCell ref="J3:L3"/>
    <mergeCell ref="J4:L4"/>
    <mergeCell ref="D97:E97"/>
    <mergeCell ref="D98:E98"/>
    <mergeCell ref="C85:H85"/>
    <mergeCell ref="C86:H86"/>
    <mergeCell ref="A81:H81"/>
    <mergeCell ref="A68:H68"/>
    <mergeCell ref="A69:H69"/>
    <mergeCell ref="A71:B71"/>
    <mergeCell ref="A85:B86"/>
    <mergeCell ref="A72:B72"/>
    <mergeCell ref="A73:B73"/>
    <mergeCell ref="A74:B74"/>
    <mergeCell ref="Q45:T45"/>
    <mergeCell ref="A1:N1"/>
    <mergeCell ref="A64:H64"/>
    <mergeCell ref="D59:E59"/>
    <mergeCell ref="B5:H5"/>
    <mergeCell ref="K9:L9"/>
    <mergeCell ref="B6:H6"/>
    <mergeCell ref="E31:F31"/>
    <mergeCell ref="D30:G30"/>
    <mergeCell ref="A42:B42"/>
    <mergeCell ref="E32:F32"/>
    <mergeCell ref="E33:F33"/>
    <mergeCell ref="E34:F34"/>
    <mergeCell ref="E35:F35"/>
    <mergeCell ref="A41:H41"/>
    <mergeCell ref="A2:C2"/>
    <mergeCell ref="A49:H49"/>
    <mergeCell ref="A50:H50"/>
    <mergeCell ref="B61:C61"/>
    <mergeCell ref="A60:H60"/>
    <mergeCell ref="M9:N9"/>
    <mergeCell ref="B3:H3"/>
    <mergeCell ref="A48:H48"/>
    <mergeCell ref="A8:O8"/>
    <mergeCell ref="D2:E2"/>
    <mergeCell ref="AC130:AD130"/>
    <mergeCell ref="AE130:AF130"/>
    <mergeCell ref="AG130:AH130"/>
    <mergeCell ref="C72:H72"/>
    <mergeCell ref="C73:H73"/>
    <mergeCell ref="C74:H74"/>
    <mergeCell ref="Y130:Z130"/>
    <mergeCell ref="A88:N88"/>
    <mergeCell ref="AA130:AB130"/>
    <mergeCell ref="C75:H75"/>
    <mergeCell ref="C76:H76"/>
    <mergeCell ref="C77:H77"/>
    <mergeCell ref="C78:H78"/>
    <mergeCell ref="C79:H79"/>
    <mergeCell ref="A87:N87"/>
    <mergeCell ref="C80:H80"/>
    <mergeCell ref="B90:E90"/>
    <mergeCell ref="G90:I90"/>
    <mergeCell ref="D91:E91"/>
    <mergeCell ref="D92:E92"/>
    <mergeCell ref="D93:E93"/>
    <mergeCell ref="D94:E94"/>
    <mergeCell ref="D95:E95"/>
    <mergeCell ref="D96:E96"/>
    <mergeCell ref="A75:B75"/>
    <mergeCell ref="A76:B76"/>
    <mergeCell ref="A77:B77"/>
    <mergeCell ref="A78:B78"/>
    <mergeCell ref="A79:B79"/>
    <mergeCell ref="A80:B80"/>
    <mergeCell ref="A82:H82"/>
    <mergeCell ref="C71:H71"/>
    <mergeCell ref="E4:H4"/>
    <mergeCell ref="C9:E9"/>
    <mergeCell ref="F9:G9"/>
    <mergeCell ref="B7:C7"/>
    <mergeCell ref="D7:F7"/>
    <mergeCell ref="G7:H7"/>
    <mergeCell ref="A67:H67"/>
    <mergeCell ref="A62:H62"/>
    <mergeCell ref="A63:H63"/>
    <mergeCell ref="A66:H66"/>
    <mergeCell ref="A65:H65"/>
    <mergeCell ref="D54:E54"/>
    <mergeCell ref="D57:E57"/>
    <mergeCell ref="D55:E55"/>
    <mergeCell ref="D56:E56"/>
    <mergeCell ref="A53:H53"/>
    <mergeCell ref="Q9:R9"/>
    <mergeCell ref="Q18:S18"/>
    <mergeCell ref="Q19:S20"/>
    <mergeCell ref="Q29:T29"/>
    <mergeCell ref="Q38:T38"/>
    <mergeCell ref="Q46:T46"/>
    <mergeCell ref="Q47:T47"/>
    <mergeCell ref="C10:E10"/>
    <mergeCell ref="I9:J9"/>
    <mergeCell ref="A43:H43"/>
    <mergeCell ref="A44:H44"/>
    <mergeCell ref="A45:H45"/>
    <mergeCell ref="A46:H46"/>
    <mergeCell ref="A47:H47"/>
  </mergeCells>
  <conditionalFormatting sqref="E12:F12">
    <cfRule type="expression" dxfId="47" priority="10">
      <formula>C11=12</formula>
    </cfRule>
  </conditionalFormatting>
  <conditionalFormatting sqref="E14:F14">
    <cfRule type="expression" dxfId="46" priority="9">
      <formula>C13=12</formula>
    </cfRule>
  </conditionalFormatting>
  <conditionalFormatting sqref="E16:F16">
    <cfRule type="expression" dxfId="45" priority="8">
      <formula>C15=12</formula>
    </cfRule>
  </conditionalFormatting>
  <conditionalFormatting sqref="E18:F18">
    <cfRule type="expression" dxfId="44" priority="7">
      <formula>C17=12</formula>
    </cfRule>
  </conditionalFormatting>
  <conditionalFormatting sqref="E20:F20">
    <cfRule type="expression" dxfId="43" priority="6">
      <formula>C19=12</formula>
    </cfRule>
  </conditionalFormatting>
  <conditionalFormatting sqref="G12">
    <cfRule type="expression" dxfId="42" priority="5">
      <formula>C11=12</formula>
    </cfRule>
  </conditionalFormatting>
  <conditionalFormatting sqref="G14">
    <cfRule type="expression" dxfId="41" priority="4">
      <formula>C13=12</formula>
    </cfRule>
  </conditionalFormatting>
  <conditionalFormatting sqref="G16">
    <cfRule type="expression" dxfId="40" priority="3">
      <formula>C15=12</formula>
    </cfRule>
  </conditionalFormatting>
  <conditionalFormatting sqref="G18">
    <cfRule type="expression" dxfId="39" priority="2">
      <formula>C17=12</formula>
    </cfRule>
  </conditionalFormatting>
  <conditionalFormatting sqref="G20">
    <cfRule type="expression" dxfId="38" priority="1">
      <formula>C19=12</formula>
    </cfRule>
  </conditionalFormatting>
  <conditionalFormatting sqref="S56">
    <cfRule type="cellIs" dxfId="37" priority="21" operator="equal">
      <formula>"No"</formula>
    </cfRule>
    <cfRule type="cellIs" dxfId="36" priority="22" operator="equal">
      <formula>"Yes"</formula>
    </cfRule>
  </conditionalFormatting>
  <dataValidations count="3">
    <dataValidation type="list" allowBlank="1" showInputMessage="1" showErrorMessage="1" sqref="E21:E24" xr:uid="{D456F884-75B6-40E4-BDE2-D8AE3E5159D3}">
      <formula1>"NonCL, Class"</formula1>
    </dataValidation>
    <dataValidation type="list" allowBlank="1" showInputMessage="1" showErrorMessage="1" errorTitle="Appointment length" error="Please enter 9 (academic appointment) or 12 (calendar year appointment)." sqref="C11 C13 C15 C17 C19 C21:C24" xr:uid="{177C9A4C-C8B8-44C2-A573-CDF308235C2B}">
      <formula1>"9, 12"</formula1>
    </dataValidation>
    <dataValidation type="list" allowBlank="1" showInputMessage="1" showErrorMessage="1" sqref="J4" xr:uid="{E09256B4-6F4C-43AD-9DB1-B773419D4215}">
      <formula1>$Q$12:$Q$15</formula1>
    </dataValidation>
  </dataValidations>
  <hyperlinks>
    <hyperlink ref="Q45" r:id="rId1" xr:uid="{C9304621-3C5D-4846-AD33-BD0635237EE1}"/>
  </hyperlinks>
  <printOptions horizontalCentered="1"/>
  <pageMargins left="0.75" right="0.75" top="1" bottom="1" header="0.5" footer="0.5"/>
  <pageSetup scale="52" orientation="portrait" r:id="rId2"/>
  <headerFooter alignWithMargins="0"/>
  <ignoredErrors>
    <ignoredError sqref="J23 J12:J19 I12:I19 M81:N81" formula="1"/>
  </ignoredError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JA204"/>
  <sheetViews>
    <sheetView zoomScaleNormal="100" workbookViewId="0">
      <selection activeCell="S29" sqref="S29:V48"/>
    </sheetView>
  </sheetViews>
  <sheetFormatPr defaultRowHeight="12.75" x14ac:dyDescent="0.2"/>
  <cols>
    <col min="1" max="1" width="33.28515625" style="5" customWidth="1"/>
    <col min="2" max="2" width="9.42578125" style="5" bestFit="1" customWidth="1"/>
    <col min="3" max="3" width="6.85546875" style="5" customWidth="1"/>
    <col min="4" max="4" width="3.5703125" style="5" customWidth="1"/>
    <col min="5" max="5" width="5.5703125" style="5" customWidth="1"/>
    <col min="6" max="6" width="6.42578125" style="5" customWidth="1"/>
    <col min="7" max="7" width="11.42578125" style="5" bestFit="1" customWidth="1"/>
    <col min="8" max="8" width="5.42578125" style="5" customWidth="1"/>
    <col min="9" max="14" width="9.140625" style="5" customWidth="1"/>
    <col min="15" max="15" width="9.140625" style="96" customWidth="1"/>
    <col min="16" max="16" width="9.140625" style="5" customWidth="1"/>
    <col min="17" max="17" width="15.85546875" style="5" customWidth="1"/>
    <col min="18" max="18" width="9.140625" style="5"/>
    <col min="19" max="19" width="24.85546875" style="5" customWidth="1"/>
    <col min="20" max="20" width="14.7109375" style="5" customWidth="1"/>
    <col min="21" max="21" width="13" style="5" customWidth="1"/>
    <col min="22" max="22" width="14.7109375" style="5" customWidth="1"/>
    <col min="23" max="23" width="17.42578125" style="5" customWidth="1"/>
    <col min="24" max="16384" width="9.140625" style="5"/>
  </cols>
  <sheetData>
    <row r="1" spans="1:22" s="95" customFormat="1" ht="18.75" thickBot="1" x14ac:dyDescent="0.3">
      <c r="A1" s="317"/>
      <c r="B1" s="317"/>
      <c r="C1" s="317"/>
      <c r="D1" s="317"/>
      <c r="E1" s="317"/>
      <c r="F1" s="317"/>
      <c r="G1" s="317"/>
      <c r="H1" s="317"/>
      <c r="I1" s="317"/>
      <c r="J1" s="317"/>
      <c r="K1" s="317"/>
      <c r="L1" s="317"/>
      <c r="M1" s="317"/>
      <c r="N1" s="317"/>
      <c r="O1" s="317"/>
      <c r="P1" s="317"/>
      <c r="Q1" s="186"/>
    </row>
    <row r="2" spans="1:22" ht="16.5" customHeight="1" thickBot="1" x14ac:dyDescent="0.25">
      <c r="A2" s="318" t="s">
        <v>0</v>
      </c>
      <c r="B2" s="319"/>
      <c r="C2" s="319"/>
      <c r="D2" s="320" t="s">
        <v>1</v>
      </c>
      <c r="E2" s="320"/>
      <c r="F2" s="321"/>
      <c r="G2" s="321"/>
      <c r="H2" s="322"/>
      <c r="J2" s="6"/>
      <c r="K2" s="7"/>
      <c r="L2" s="6"/>
      <c r="Q2" s="6"/>
      <c r="R2" s="10"/>
      <c r="S2" s="97" t="s">
        <v>126</v>
      </c>
      <c r="T2" s="98"/>
      <c r="U2" s="6"/>
      <c r="V2" s="99"/>
    </row>
    <row r="3" spans="1:22" ht="16.5" customHeight="1" x14ac:dyDescent="0.2">
      <c r="A3" s="8" t="s">
        <v>125</v>
      </c>
      <c r="B3" s="323"/>
      <c r="C3" s="324"/>
      <c r="D3" s="324"/>
      <c r="E3" s="324"/>
      <c r="F3" s="324"/>
      <c r="G3" s="324"/>
      <c r="H3" s="325"/>
      <c r="J3" s="346" t="s">
        <v>152</v>
      </c>
      <c r="K3" s="347"/>
      <c r="L3" s="348"/>
      <c r="R3" s="10"/>
      <c r="S3" s="97" t="s">
        <v>2</v>
      </c>
      <c r="T3" s="10"/>
      <c r="U3" s="74"/>
      <c r="V3" s="99"/>
    </row>
    <row r="4" spans="1:22" ht="16.5" customHeight="1" thickBot="1" x14ac:dyDescent="0.25">
      <c r="A4" s="8" t="s">
        <v>3</v>
      </c>
      <c r="B4" s="339"/>
      <c r="C4" s="340"/>
      <c r="D4" s="4" t="s">
        <v>4</v>
      </c>
      <c r="E4" s="341"/>
      <c r="F4" s="333"/>
      <c r="G4" s="333"/>
      <c r="H4" s="334"/>
      <c r="J4" s="349" t="s">
        <v>5</v>
      </c>
      <c r="K4" s="350"/>
      <c r="L4" s="351"/>
      <c r="S4" s="97" t="s">
        <v>6</v>
      </c>
      <c r="T4" s="100"/>
      <c r="U4" s="74"/>
    </row>
    <row r="5" spans="1:22" ht="16.5" customHeight="1" x14ac:dyDescent="0.2">
      <c r="A5" s="8" t="s">
        <v>7</v>
      </c>
      <c r="B5" s="329"/>
      <c r="C5" s="330"/>
      <c r="D5" s="330"/>
      <c r="E5" s="330"/>
      <c r="F5" s="330"/>
      <c r="G5" s="330"/>
      <c r="H5" s="331"/>
      <c r="I5" s="9"/>
      <c r="J5" s="10"/>
      <c r="K5" s="6"/>
      <c r="M5" s="10"/>
      <c r="N5" s="10"/>
      <c r="O5" s="6"/>
      <c r="S5" s="97" t="s">
        <v>8</v>
      </c>
    </row>
    <row r="6" spans="1:22" ht="16.5" customHeight="1" thickBot="1" x14ac:dyDescent="0.25">
      <c r="A6" s="11" t="s">
        <v>9</v>
      </c>
      <c r="B6" s="329"/>
      <c r="C6" s="330"/>
      <c r="D6" s="330"/>
      <c r="E6" s="330"/>
      <c r="F6" s="330"/>
      <c r="G6" s="330"/>
      <c r="H6" s="331"/>
      <c r="I6" s="9"/>
      <c r="J6" s="10"/>
      <c r="K6" s="6"/>
      <c r="M6" s="10"/>
      <c r="N6" s="10"/>
      <c r="O6" s="6"/>
    </row>
    <row r="7" spans="1:22" ht="16.5" customHeight="1" thickBot="1" x14ac:dyDescent="0.25">
      <c r="A7" s="198" t="s">
        <v>153</v>
      </c>
      <c r="B7" s="345"/>
      <c r="C7" s="345"/>
      <c r="D7" s="342" t="s">
        <v>143</v>
      </c>
      <c r="E7" s="342"/>
      <c r="F7" s="342"/>
      <c r="G7" s="343"/>
      <c r="H7" s="344"/>
      <c r="I7" s="12"/>
      <c r="J7" s="13"/>
      <c r="K7" s="6"/>
      <c r="M7" s="10"/>
      <c r="N7" s="10"/>
      <c r="O7" s="6"/>
    </row>
    <row r="8" spans="1:22" ht="16.5" customHeight="1" thickBot="1" x14ac:dyDescent="0.25">
      <c r="A8" s="352" t="s">
        <v>234</v>
      </c>
      <c r="B8" s="352"/>
      <c r="C8" s="352"/>
      <c r="D8" s="352"/>
      <c r="E8" s="352"/>
      <c r="F8" s="352"/>
      <c r="G8" s="352"/>
      <c r="H8" s="352"/>
      <c r="I8" s="352"/>
      <c r="J8" s="352"/>
      <c r="K8" s="352"/>
      <c r="L8" s="352"/>
      <c r="M8" s="352"/>
      <c r="N8" s="352"/>
      <c r="O8" s="352"/>
      <c r="P8" s="352"/>
      <c r="Q8" s="352"/>
    </row>
    <row r="9" spans="1:22" s="103" customFormat="1" ht="27" thickTop="1" thickBot="1" x14ac:dyDescent="0.25">
      <c r="A9" s="6"/>
      <c r="B9" s="14"/>
      <c r="C9" s="376" t="s">
        <v>10</v>
      </c>
      <c r="D9" s="377"/>
      <c r="E9" s="377"/>
      <c r="F9" s="376" t="s">
        <v>11</v>
      </c>
      <c r="G9" s="378"/>
      <c r="H9" s="15" t="s">
        <v>12</v>
      </c>
      <c r="I9" s="338" t="s">
        <v>13</v>
      </c>
      <c r="J9" s="338"/>
      <c r="K9" s="338" t="s">
        <v>97</v>
      </c>
      <c r="L9" s="338"/>
      <c r="M9" s="338" t="s">
        <v>104</v>
      </c>
      <c r="N9" s="338"/>
      <c r="O9" s="335" t="s">
        <v>14</v>
      </c>
      <c r="P9" s="383"/>
      <c r="Q9" s="204" t="s">
        <v>191</v>
      </c>
      <c r="R9" s="101"/>
      <c r="S9" s="374" t="s">
        <v>110</v>
      </c>
      <c r="T9" s="375"/>
      <c r="U9" s="102"/>
      <c r="V9" s="102"/>
    </row>
    <row r="10" spans="1:22" s="103" customFormat="1" ht="15.75" thickBot="1" x14ac:dyDescent="0.25">
      <c r="A10" s="16" t="s">
        <v>15</v>
      </c>
      <c r="B10" s="17" t="s">
        <v>16</v>
      </c>
      <c r="C10" s="302" t="s">
        <v>17</v>
      </c>
      <c r="D10" s="303"/>
      <c r="E10" s="303"/>
      <c r="F10" s="17" t="s">
        <v>18</v>
      </c>
      <c r="G10" s="18" t="s">
        <v>19</v>
      </c>
      <c r="H10" s="19" t="s">
        <v>20</v>
      </c>
      <c r="I10" s="20" t="s">
        <v>21</v>
      </c>
      <c r="J10" s="20" t="s">
        <v>22</v>
      </c>
      <c r="K10" s="20" t="s">
        <v>21</v>
      </c>
      <c r="L10" s="20" t="s">
        <v>22</v>
      </c>
      <c r="M10" s="20" t="s">
        <v>21</v>
      </c>
      <c r="N10" s="20" t="s">
        <v>22</v>
      </c>
      <c r="O10" s="20" t="s">
        <v>21</v>
      </c>
      <c r="P10" s="20" t="s">
        <v>22</v>
      </c>
      <c r="Q10" s="205"/>
      <c r="S10" s="104"/>
      <c r="T10" s="105"/>
      <c r="U10" s="102"/>
      <c r="V10" s="102"/>
    </row>
    <row r="11" spans="1:22" s="103" customFormat="1" ht="15" x14ac:dyDescent="0.2">
      <c r="A11" s="6" t="str">
        <f>IF(B5=0,"PI",B5)</f>
        <v>PI</v>
      </c>
      <c r="B11" s="21"/>
      <c r="C11" s="22">
        <v>9</v>
      </c>
      <c r="D11" s="10" t="s">
        <v>23</v>
      </c>
      <c r="E11" s="23" t="s">
        <v>24</v>
      </c>
      <c r="F11" s="24"/>
      <c r="G11" s="25"/>
      <c r="H11" s="26">
        <v>0</v>
      </c>
      <c r="I11" s="27">
        <f>TRUNC(ROUND(($B11/$C11)*$F11*(1-$H11),0),0)</f>
        <v>0</v>
      </c>
      <c r="J11" s="27">
        <f>TRUNC(ROUND(($B11/$C11)*$F11*$H11,0),0)</f>
        <v>0</v>
      </c>
      <c r="K11" s="27">
        <f>TRUNC(ROUND(I11*1.03,0),0)</f>
        <v>0</v>
      </c>
      <c r="L11" s="27">
        <f>TRUNC(ROUND(J11*1.03,0),0)</f>
        <v>0</v>
      </c>
      <c r="M11" s="27">
        <f>TRUNC(ROUND(K11*1.03,0),0)</f>
        <v>0</v>
      </c>
      <c r="N11" s="27">
        <f>TRUNC(ROUND(L11*1.03,0),0)</f>
        <v>0</v>
      </c>
      <c r="O11" s="88">
        <f>SUM($I11,$K11,$M11)</f>
        <v>0</v>
      </c>
      <c r="P11" s="88">
        <f>SUM($J11,$L11,$N11)</f>
        <v>0</v>
      </c>
      <c r="Q11" s="206"/>
      <c r="S11" s="106" t="s">
        <v>25</v>
      </c>
      <c r="T11" s="107">
        <v>44378</v>
      </c>
      <c r="U11" s="102"/>
      <c r="V11" s="102"/>
    </row>
    <row r="12" spans="1:22" s="103" customFormat="1" ht="15" x14ac:dyDescent="0.2">
      <c r="A12" s="3" t="s">
        <v>26</v>
      </c>
      <c r="B12" s="28"/>
      <c r="C12" s="29"/>
      <c r="D12" s="30"/>
      <c r="E12" s="31" t="str">
        <f>IF(C11=9,"Sum","")</f>
        <v>Sum</v>
      </c>
      <c r="F12" s="32"/>
      <c r="G12" s="31"/>
      <c r="H12" s="33">
        <v>0</v>
      </c>
      <c r="I12" s="27">
        <f>TRUNC(ROUND(($B11/$C11)*$G12*(1-$H12),0),0)</f>
        <v>0</v>
      </c>
      <c r="J12" s="27">
        <f>TRUNC(ROUND(($B11/$C11)*$G12*$H12,0),0)</f>
        <v>0</v>
      </c>
      <c r="K12" s="27">
        <f t="shared" ref="K12:L28" si="0">TRUNC(ROUND(I12*1.03,0),0)</f>
        <v>0</v>
      </c>
      <c r="L12" s="27">
        <f t="shared" si="0"/>
        <v>0</v>
      </c>
      <c r="M12" s="27">
        <f t="shared" ref="M12:N28" si="1">TRUNC(ROUND(K12*1.03,0),0)</f>
        <v>0</v>
      </c>
      <c r="N12" s="27">
        <f t="shared" si="1"/>
        <v>0</v>
      </c>
      <c r="O12" s="88">
        <f t="shared" ref="O12:O29" si="2">SUM($I12,$K12,$M12)</f>
        <v>0</v>
      </c>
      <c r="P12" s="88">
        <f t="shared" ref="P12:P29" si="3">SUM($J12,$L12,$N12)</f>
        <v>0</v>
      </c>
      <c r="Q12" s="206"/>
      <c r="S12" s="108" t="s">
        <v>5</v>
      </c>
      <c r="T12" s="109">
        <v>0.5</v>
      </c>
      <c r="U12" s="102"/>
      <c r="V12" s="102"/>
    </row>
    <row r="13" spans="1:22" s="103" customFormat="1" ht="15" x14ac:dyDescent="0.2">
      <c r="A13" s="6" t="s">
        <v>27</v>
      </c>
      <c r="B13" s="34"/>
      <c r="C13" s="35">
        <v>9</v>
      </c>
      <c r="D13" s="10" t="s">
        <v>23</v>
      </c>
      <c r="E13" s="23" t="s">
        <v>24</v>
      </c>
      <c r="F13" s="24"/>
      <c r="G13" s="25"/>
      <c r="H13" s="36">
        <v>0</v>
      </c>
      <c r="I13" s="27">
        <f>TRUNC(ROUND(($B13/$C13)*$F13*(1-$H13),0),0)</f>
        <v>0</v>
      </c>
      <c r="J13" s="27">
        <f>TRUNC(ROUND(($B13/$C13)*$F13*$H13,0),0)</f>
        <v>0</v>
      </c>
      <c r="K13" s="27">
        <f t="shared" si="0"/>
        <v>0</v>
      </c>
      <c r="L13" s="27">
        <f t="shared" si="0"/>
        <v>0</v>
      </c>
      <c r="M13" s="27">
        <f t="shared" si="1"/>
        <v>0</v>
      </c>
      <c r="N13" s="27">
        <f t="shared" si="1"/>
        <v>0</v>
      </c>
      <c r="O13" s="88">
        <f t="shared" si="2"/>
        <v>0</v>
      </c>
      <c r="P13" s="88">
        <f t="shared" si="3"/>
        <v>0</v>
      </c>
      <c r="Q13" s="206"/>
      <c r="S13" s="108" t="s">
        <v>28</v>
      </c>
      <c r="T13" s="109">
        <v>0.49</v>
      </c>
      <c r="U13" s="102"/>
      <c r="V13" s="102"/>
    </row>
    <row r="14" spans="1:22" s="103" customFormat="1" ht="15" x14ac:dyDescent="0.2">
      <c r="A14" s="3" t="s">
        <v>29</v>
      </c>
      <c r="B14" s="28"/>
      <c r="C14" s="37"/>
      <c r="D14" s="30"/>
      <c r="E14" s="31" t="str">
        <f>IF(C13=9,"Sum","")</f>
        <v>Sum</v>
      </c>
      <c r="F14" s="32"/>
      <c r="G14" s="31"/>
      <c r="H14" s="33">
        <v>0</v>
      </c>
      <c r="I14" s="27">
        <f>TRUNC(ROUND(($B13/$C13)*$G14*(1-$H14),0),0)</f>
        <v>0</v>
      </c>
      <c r="J14" s="27">
        <f>TRUNC(ROUND(($B13/$C13)*$G14*$H14,0),0)</f>
        <v>0</v>
      </c>
      <c r="K14" s="27">
        <f t="shared" si="0"/>
        <v>0</v>
      </c>
      <c r="L14" s="27">
        <f t="shared" si="0"/>
        <v>0</v>
      </c>
      <c r="M14" s="27">
        <f t="shared" si="1"/>
        <v>0</v>
      </c>
      <c r="N14" s="27">
        <f t="shared" si="1"/>
        <v>0</v>
      </c>
      <c r="O14" s="88">
        <f t="shared" si="2"/>
        <v>0</v>
      </c>
      <c r="P14" s="88">
        <f t="shared" si="3"/>
        <v>0</v>
      </c>
      <c r="Q14" s="206"/>
      <c r="S14" s="108" t="s">
        <v>30</v>
      </c>
      <c r="T14" s="109">
        <v>0.38</v>
      </c>
      <c r="U14" s="102"/>
      <c r="V14" s="102"/>
    </row>
    <row r="15" spans="1:22" s="103" customFormat="1" ht="15" x14ac:dyDescent="0.2">
      <c r="A15" s="6" t="s">
        <v>31</v>
      </c>
      <c r="B15" s="34"/>
      <c r="C15" s="35">
        <v>9</v>
      </c>
      <c r="D15" s="10" t="s">
        <v>23</v>
      </c>
      <c r="E15" s="23" t="s">
        <v>24</v>
      </c>
      <c r="F15" s="24"/>
      <c r="G15" s="25"/>
      <c r="H15" s="36">
        <v>0</v>
      </c>
      <c r="I15" s="27">
        <f>TRUNC(ROUND(($B15/$C15)*$F15*(1-$H15),0),0)</f>
        <v>0</v>
      </c>
      <c r="J15" s="27">
        <f>TRUNC(ROUND(($B15/$C15)*$F15*$H15,0),0)</f>
        <v>0</v>
      </c>
      <c r="K15" s="27">
        <f t="shared" si="0"/>
        <v>0</v>
      </c>
      <c r="L15" s="27">
        <f t="shared" si="0"/>
        <v>0</v>
      </c>
      <c r="M15" s="27">
        <f t="shared" si="1"/>
        <v>0</v>
      </c>
      <c r="N15" s="27">
        <f t="shared" si="1"/>
        <v>0</v>
      </c>
      <c r="O15" s="88">
        <f t="shared" si="2"/>
        <v>0</v>
      </c>
      <c r="P15" s="88">
        <f t="shared" si="3"/>
        <v>0</v>
      </c>
      <c r="Q15" s="206"/>
      <c r="S15" s="108" t="s">
        <v>32</v>
      </c>
      <c r="T15" s="109">
        <v>0.26</v>
      </c>
      <c r="U15" s="102"/>
      <c r="V15" s="102"/>
    </row>
    <row r="16" spans="1:22" s="103" customFormat="1" ht="15.75" thickBot="1" x14ac:dyDescent="0.25">
      <c r="A16" s="3" t="s">
        <v>33</v>
      </c>
      <c r="B16" s="28"/>
      <c r="C16" s="38"/>
      <c r="D16" s="39"/>
      <c r="E16" s="31" t="str">
        <f>IF(C15=9,"Sum","")</f>
        <v>Sum</v>
      </c>
      <c r="F16" s="32"/>
      <c r="G16" s="31"/>
      <c r="H16" s="33">
        <v>0</v>
      </c>
      <c r="I16" s="27">
        <f>TRUNC(ROUND(($B15/$C15)*$G16*(1-$H16),0),0)</f>
        <v>0</v>
      </c>
      <c r="J16" s="27">
        <f>TRUNC(ROUND(($B15/$C15)*$G16*$H16,0),0)</f>
        <v>0</v>
      </c>
      <c r="K16" s="27">
        <f t="shared" si="0"/>
        <v>0</v>
      </c>
      <c r="L16" s="27">
        <f t="shared" si="0"/>
        <v>0</v>
      </c>
      <c r="M16" s="27">
        <f t="shared" si="1"/>
        <v>0</v>
      </c>
      <c r="N16" s="27">
        <f t="shared" si="1"/>
        <v>0</v>
      </c>
      <c r="O16" s="88">
        <f t="shared" si="2"/>
        <v>0</v>
      </c>
      <c r="P16" s="88">
        <f t="shared" si="3"/>
        <v>0</v>
      </c>
      <c r="Q16" s="206"/>
      <c r="S16" s="110"/>
      <c r="T16" s="111"/>
      <c r="U16" s="102"/>
      <c r="V16" s="102"/>
    </row>
    <row r="17" spans="1:22" s="103" customFormat="1" ht="16.5" thickTop="1" thickBot="1" x14ac:dyDescent="0.25">
      <c r="A17" s="6" t="s">
        <v>34</v>
      </c>
      <c r="B17" s="34"/>
      <c r="C17" s="35">
        <v>9</v>
      </c>
      <c r="D17" s="10" t="s">
        <v>23</v>
      </c>
      <c r="E17" s="23" t="s">
        <v>24</v>
      </c>
      <c r="F17" s="24"/>
      <c r="G17" s="25"/>
      <c r="H17" s="36">
        <v>0</v>
      </c>
      <c r="I17" s="27">
        <f>TRUNC(ROUND(($B17/$C17)*$F17*(1-$H17),0),0)</f>
        <v>0</v>
      </c>
      <c r="J17" s="27">
        <f>TRUNC(ROUND(($B17/$C17)*$F17*$H17,0),0)</f>
        <v>0</v>
      </c>
      <c r="K17" s="27">
        <f t="shared" si="0"/>
        <v>0</v>
      </c>
      <c r="L17" s="27">
        <f t="shared" si="0"/>
        <v>0</v>
      </c>
      <c r="M17" s="27">
        <f t="shared" si="1"/>
        <v>0</v>
      </c>
      <c r="N17" s="27">
        <f t="shared" si="1"/>
        <v>0</v>
      </c>
      <c r="O17" s="88">
        <f t="shared" si="2"/>
        <v>0</v>
      </c>
      <c r="P17" s="88">
        <f t="shared" si="3"/>
        <v>0</v>
      </c>
      <c r="Q17" s="206"/>
      <c r="S17" s="102"/>
      <c r="T17" s="102"/>
      <c r="U17" s="102"/>
      <c r="V17" s="102"/>
    </row>
    <row r="18" spans="1:22" s="103" customFormat="1" ht="15" x14ac:dyDescent="0.2">
      <c r="A18" s="3" t="s">
        <v>35</v>
      </c>
      <c r="B18" s="28"/>
      <c r="C18" s="38"/>
      <c r="D18" s="39"/>
      <c r="E18" s="31" t="str">
        <f>IF(C17=9,"Sum","")</f>
        <v>Sum</v>
      </c>
      <c r="F18" s="32"/>
      <c r="G18" s="31"/>
      <c r="H18" s="33">
        <v>0</v>
      </c>
      <c r="I18" s="27">
        <f>TRUNC(ROUND(($B17/$C17)*$G18*(1-$H18),0),0)</f>
        <v>0</v>
      </c>
      <c r="J18" s="27">
        <f>TRUNC(ROUND(($B17/$C17)*$G18*$H18,0),0)</f>
        <v>0</v>
      </c>
      <c r="K18" s="27">
        <f t="shared" si="0"/>
        <v>0</v>
      </c>
      <c r="L18" s="27">
        <f t="shared" si="0"/>
        <v>0</v>
      </c>
      <c r="M18" s="27">
        <f t="shared" si="1"/>
        <v>0</v>
      </c>
      <c r="N18" s="27">
        <f t="shared" si="1"/>
        <v>0</v>
      </c>
      <c r="O18" s="88">
        <f t="shared" si="2"/>
        <v>0</v>
      </c>
      <c r="P18" s="88">
        <f t="shared" si="3"/>
        <v>0</v>
      </c>
      <c r="Q18" s="206"/>
      <c r="S18" s="283" t="s">
        <v>111</v>
      </c>
      <c r="T18" s="284"/>
      <c r="U18" s="285"/>
      <c r="V18" s="102"/>
    </row>
    <row r="19" spans="1:22" s="103" customFormat="1" ht="15" x14ac:dyDescent="0.2">
      <c r="A19" s="6" t="s">
        <v>36</v>
      </c>
      <c r="B19" s="34"/>
      <c r="C19" s="35">
        <v>9</v>
      </c>
      <c r="D19" s="10" t="s">
        <v>23</v>
      </c>
      <c r="E19" s="23" t="s">
        <v>24</v>
      </c>
      <c r="F19" s="24"/>
      <c r="G19" s="25"/>
      <c r="H19" s="36">
        <v>0</v>
      </c>
      <c r="I19" s="27">
        <f>TRUNC(ROUND(($B19/$C19)*$F19*(1-$H19),0),0)</f>
        <v>0</v>
      </c>
      <c r="J19" s="27">
        <f>TRUNC(ROUND(($B19/$C19)*$F19*$H19,0),0)</f>
        <v>0</v>
      </c>
      <c r="K19" s="27">
        <f t="shared" si="0"/>
        <v>0</v>
      </c>
      <c r="L19" s="27">
        <f t="shared" si="0"/>
        <v>0</v>
      </c>
      <c r="M19" s="27">
        <f t="shared" si="1"/>
        <v>0</v>
      </c>
      <c r="N19" s="27">
        <f t="shared" si="1"/>
        <v>0</v>
      </c>
      <c r="O19" s="88">
        <f t="shared" si="2"/>
        <v>0</v>
      </c>
      <c r="P19" s="88">
        <f t="shared" si="3"/>
        <v>0</v>
      </c>
      <c r="Q19" s="206"/>
      <c r="S19" s="286" t="s">
        <v>55</v>
      </c>
      <c r="T19" s="287"/>
      <c r="U19" s="288"/>
      <c r="V19" s="102"/>
    </row>
    <row r="20" spans="1:22" s="103" customFormat="1" ht="15.75" thickBot="1" x14ac:dyDescent="0.25">
      <c r="A20" s="3" t="s">
        <v>37</v>
      </c>
      <c r="B20" s="28"/>
      <c r="C20" s="38"/>
      <c r="D20" s="39"/>
      <c r="E20" s="31" t="str">
        <f>IF(C19=9,"Sum","")</f>
        <v>Sum</v>
      </c>
      <c r="F20" s="32"/>
      <c r="G20" s="31"/>
      <c r="H20" s="33">
        <v>0</v>
      </c>
      <c r="I20" s="27">
        <f>TRUNC(ROUND(($B19/$C19)*$G20*(1-$H20),0),0)</f>
        <v>0</v>
      </c>
      <c r="J20" s="27">
        <f>TRUNC(ROUND(($B19/$C19)*$G20*$H20,0),0)</f>
        <v>0</v>
      </c>
      <c r="K20" s="27">
        <f t="shared" si="0"/>
        <v>0</v>
      </c>
      <c r="L20" s="27">
        <f t="shared" si="0"/>
        <v>0</v>
      </c>
      <c r="M20" s="27">
        <f t="shared" si="1"/>
        <v>0</v>
      </c>
      <c r="N20" s="27">
        <f t="shared" si="1"/>
        <v>0</v>
      </c>
      <c r="O20" s="88">
        <f t="shared" si="2"/>
        <v>0</v>
      </c>
      <c r="P20" s="88">
        <f t="shared" si="3"/>
        <v>0</v>
      </c>
      <c r="Q20" s="206"/>
      <c r="S20" s="289"/>
      <c r="T20" s="290"/>
      <c r="U20" s="291"/>
      <c r="V20" s="102"/>
    </row>
    <row r="21" spans="1:22" s="103" customFormat="1" ht="15" x14ac:dyDescent="0.2">
      <c r="A21" s="40" t="s">
        <v>38</v>
      </c>
      <c r="B21" s="34"/>
      <c r="C21" s="35">
        <v>12</v>
      </c>
      <c r="D21" s="41" t="s">
        <v>23</v>
      </c>
      <c r="E21" s="31" t="s">
        <v>24</v>
      </c>
      <c r="F21" s="42"/>
      <c r="G21" s="43"/>
      <c r="H21" s="44">
        <v>0</v>
      </c>
      <c r="I21" s="27">
        <f>TRUNC(ROUND(($B21/$C21)*$F21*(1-$H21),0))</f>
        <v>0</v>
      </c>
      <c r="J21" s="27">
        <f>TRUNC(ROUND(($B21/$C21)*$F21*$H21,0))</f>
        <v>0</v>
      </c>
      <c r="K21" s="27">
        <f t="shared" si="0"/>
        <v>0</v>
      </c>
      <c r="L21" s="27">
        <f t="shared" si="0"/>
        <v>0</v>
      </c>
      <c r="M21" s="27">
        <f t="shared" si="1"/>
        <v>0</v>
      </c>
      <c r="N21" s="27">
        <f t="shared" si="1"/>
        <v>0</v>
      </c>
      <c r="O21" s="88">
        <f t="shared" si="2"/>
        <v>0</v>
      </c>
      <c r="P21" s="88">
        <f t="shared" si="3"/>
        <v>0</v>
      </c>
      <c r="Q21" s="206"/>
      <c r="S21" s="156" t="str">
        <f>S11</f>
        <v>Start date on or after:</v>
      </c>
      <c r="T21" s="190">
        <v>45474</v>
      </c>
      <c r="U21" s="188">
        <v>45839</v>
      </c>
      <c r="V21" s="102"/>
    </row>
    <row r="22" spans="1:22" s="103" customFormat="1" ht="15" x14ac:dyDescent="0.2">
      <c r="A22" s="40" t="s">
        <v>39</v>
      </c>
      <c r="B22" s="34"/>
      <c r="C22" s="35">
        <v>12</v>
      </c>
      <c r="D22" s="41" t="s">
        <v>23</v>
      </c>
      <c r="E22" s="31" t="s">
        <v>24</v>
      </c>
      <c r="F22" s="42"/>
      <c r="G22" s="43"/>
      <c r="H22" s="44">
        <v>0</v>
      </c>
      <c r="I22" s="27">
        <f>TRUNC(ROUND(($B22/$C22)*$F22*(1-$H22),0))</f>
        <v>0</v>
      </c>
      <c r="J22" s="27">
        <f>TRUNC(ROUND(($B22/$C22)*$F22*$H22,0))</f>
        <v>0</v>
      </c>
      <c r="K22" s="27">
        <f t="shared" si="0"/>
        <v>0</v>
      </c>
      <c r="L22" s="27">
        <f t="shared" si="0"/>
        <v>0</v>
      </c>
      <c r="M22" s="27">
        <f t="shared" si="1"/>
        <v>0</v>
      </c>
      <c r="N22" s="27">
        <f t="shared" si="1"/>
        <v>0</v>
      </c>
      <c r="O22" s="88">
        <f t="shared" si="2"/>
        <v>0</v>
      </c>
      <c r="P22" s="88">
        <f t="shared" si="3"/>
        <v>0</v>
      </c>
      <c r="Q22" s="206"/>
      <c r="S22" s="157" t="s">
        <v>144</v>
      </c>
      <c r="T22" s="191">
        <v>0.24199999999999999</v>
      </c>
      <c r="U22" s="189">
        <v>0.23899999999999999</v>
      </c>
      <c r="V22" s="102"/>
    </row>
    <row r="23" spans="1:22" s="103" customFormat="1" ht="15" x14ac:dyDescent="0.2">
      <c r="A23" s="45" t="s">
        <v>40</v>
      </c>
      <c r="B23" s="34"/>
      <c r="C23" s="35">
        <v>12</v>
      </c>
      <c r="D23" s="46" t="s">
        <v>23</v>
      </c>
      <c r="E23" s="23" t="s">
        <v>24</v>
      </c>
      <c r="F23" s="47"/>
      <c r="G23" s="48"/>
      <c r="H23" s="44">
        <v>0</v>
      </c>
      <c r="I23" s="27">
        <f>TRUNC(ROUND(($B23/$C23)*$F23*(1-$H23),0))</f>
        <v>0</v>
      </c>
      <c r="J23" s="27">
        <f>TRUNC(ROUND(($B23/$C23)*$F23*$H23,0))</f>
        <v>0</v>
      </c>
      <c r="K23" s="27">
        <f t="shared" si="0"/>
        <v>0</v>
      </c>
      <c r="L23" s="27">
        <f t="shared" si="0"/>
        <v>0</v>
      </c>
      <c r="M23" s="27">
        <f t="shared" si="1"/>
        <v>0</v>
      </c>
      <c r="N23" s="27">
        <f t="shared" si="1"/>
        <v>0</v>
      </c>
      <c r="O23" s="88">
        <f t="shared" si="2"/>
        <v>0</v>
      </c>
      <c r="P23" s="88">
        <f t="shared" si="3"/>
        <v>0</v>
      </c>
      <c r="Q23" s="206"/>
      <c r="S23" s="157" t="s">
        <v>47</v>
      </c>
      <c r="T23" s="191">
        <v>0.14799999999999999</v>
      </c>
      <c r="U23" s="189">
        <v>0.14599999999999999</v>
      </c>
      <c r="V23" s="102"/>
    </row>
    <row r="24" spans="1:22" s="103" customFormat="1" ht="15.75" thickBot="1" x14ac:dyDescent="0.25">
      <c r="A24" s="49" t="s">
        <v>41</v>
      </c>
      <c r="B24" s="50"/>
      <c r="C24" s="51">
        <v>12</v>
      </c>
      <c r="D24" s="52" t="s">
        <v>23</v>
      </c>
      <c r="E24" s="53" t="s">
        <v>24</v>
      </c>
      <c r="F24" s="54"/>
      <c r="G24" s="55"/>
      <c r="H24" s="36">
        <v>0</v>
      </c>
      <c r="I24" s="27">
        <f>TRUNC(ROUND(($B24/$C24)*$F24*(1-$H24),0))</f>
        <v>0</v>
      </c>
      <c r="J24" s="27">
        <f>TRUNC(ROUND(($B24/$C24)*$F24*$H24,0))</f>
        <v>0</v>
      </c>
      <c r="K24" s="27">
        <f t="shared" si="0"/>
        <v>0</v>
      </c>
      <c r="L24" s="27">
        <f t="shared" si="0"/>
        <v>0</v>
      </c>
      <c r="M24" s="27">
        <f t="shared" si="1"/>
        <v>0</v>
      </c>
      <c r="N24" s="27">
        <f t="shared" si="1"/>
        <v>0</v>
      </c>
      <c r="O24" s="88">
        <f t="shared" si="2"/>
        <v>0</v>
      </c>
      <c r="P24" s="88">
        <f t="shared" si="3"/>
        <v>0</v>
      </c>
      <c r="Q24" s="206"/>
      <c r="S24" s="157" t="s">
        <v>49</v>
      </c>
      <c r="T24" s="191">
        <v>5.1999999999999998E-2</v>
      </c>
      <c r="U24" s="189">
        <v>0.06</v>
      </c>
      <c r="V24" s="102"/>
    </row>
    <row r="25" spans="1:22" s="103" customFormat="1" ht="15" x14ac:dyDescent="0.2">
      <c r="A25" s="6" t="s">
        <v>42</v>
      </c>
      <c r="B25" s="56"/>
      <c r="C25" s="57"/>
      <c r="D25" s="58"/>
      <c r="E25" s="59"/>
      <c r="F25" s="60" t="s">
        <v>43</v>
      </c>
      <c r="G25" s="61"/>
      <c r="H25" s="62">
        <v>0</v>
      </c>
      <c r="I25" s="27">
        <f>TRUNC(ROUND($D25*$E25*$G25*(1-$H25),0),0)</f>
        <v>0</v>
      </c>
      <c r="J25" s="27">
        <f>TRUNC(ROUND($D25*$E25*$G25*$H25,0),0)</f>
        <v>0</v>
      </c>
      <c r="K25" s="27">
        <f t="shared" si="0"/>
        <v>0</v>
      </c>
      <c r="L25" s="27">
        <f t="shared" si="0"/>
        <v>0</v>
      </c>
      <c r="M25" s="27">
        <f t="shared" si="1"/>
        <v>0</v>
      </c>
      <c r="N25" s="27">
        <f t="shared" si="1"/>
        <v>0</v>
      </c>
      <c r="O25" s="88">
        <f t="shared" si="2"/>
        <v>0</v>
      </c>
      <c r="P25" s="88">
        <f t="shared" si="3"/>
        <v>0</v>
      </c>
      <c r="Q25" s="206"/>
      <c r="S25" s="157" t="s">
        <v>51</v>
      </c>
      <c r="T25" s="191">
        <v>5.3999999999999999E-2</v>
      </c>
      <c r="U25" s="189">
        <v>5.1999999999999998E-2</v>
      </c>
      <c r="V25" s="102"/>
    </row>
    <row r="26" spans="1:22" s="103" customFormat="1" ht="15" x14ac:dyDescent="0.2">
      <c r="A26" s="40" t="s">
        <v>44</v>
      </c>
      <c r="B26" s="56"/>
      <c r="C26" s="57"/>
      <c r="D26" s="63"/>
      <c r="E26" s="64"/>
      <c r="F26" s="65" t="s">
        <v>43</v>
      </c>
      <c r="G26" s="66"/>
      <c r="H26" s="44">
        <v>0</v>
      </c>
      <c r="I26" s="27">
        <f>TRUNC(ROUND($D26*$E26*$G26*(1-$H26),0),0)</f>
        <v>0</v>
      </c>
      <c r="J26" s="27">
        <f>TRUNC(ROUND($D26*$E26*$G26*$H26,0),0)</f>
        <v>0</v>
      </c>
      <c r="K26" s="27">
        <f t="shared" si="0"/>
        <v>0</v>
      </c>
      <c r="L26" s="27">
        <f t="shared" si="0"/>
        <v>0</v>
      </c>
      <c r="M26" s="27">
        <f t="shared" si="1"/>
        <v>0</v>
      </c>
      <c r="N26" s="27">
        <f t="shared" si="1"/>
        <v>0</v>
      </c>
      <c r="O26" s="88">
        <f t="shared" si="2"/>
        <v>0</v>
      </c>
      <c r="P26" s="88">
        <f t="shared" si="3"/>
        <v>0</v>
      </c>
      <c r="Q26" s="206"/>
      <c r="S26" s="157" t="s">
        <v>54</v>
      </c>
      <c r="T26" s="191">
        <v>1E-3</v>
      </c>
      <c r="U26" s="189">
        <v>1E-3</v>
      </c>
      <c r="V26" s="102"/>
    </row>
    <row r="27" spans="1:22" s="103" customFormat="1" ht="15.75" thickBot="1" x14ac:dyDescent="0.25">
      <c r="A27" s="40" t="s">
        <v>45</v>
      </c>
      <c r="B27" s="67"/>
      <c r="C27" s="57"/>
      <c r="D27" s="63"/>
      <c r="E27" s="68"/>
      <c r="F27" s="58" t="s">
        <v>46</v>
      </c>
      <c r="G27" s="69"/>
      <c r="H27" s="44">
        <v>0</v>
      </c>
      <c r="I27" s="27">
        <f>TRUNC(ROUND($D27*$E27*$G27*(1-$H27),0),0)</f>
        <v>0</v>
      </c>
      <c r="J27" s="27">
        <f>TRUNC(ROUND($D27*$E27*$G27*$H27,0),0)</f>
        <v>0</v>
      </c>
      <c r="K27" s="27">
        <f t="shared" si="0"/>
        <v>0</v>
      </c>
      <c r="L27" s="27">
        <f t="shared" si="0"/>
        <v>0</v>
      </c>
      <c r="M27" s="27">
        <f t="shared" si="1"/>
        <v>0</v>
      </c>
      <c r="N27" s="27">
        <f t="shared" si="1"/>
        <v>0</v>
      </c>
      <c r="O27" s="88">
        <f t="shared" si="2"/>
        <v>0</v>
      </c>
      <c r="P27" s="88">
        <f t="shared" si="3"/>
        <v>0</v>
      </c>
      <c r="Q27" s="206"/>
      <c r="S27" s="159"/>
      <c r="T27" s="192"/>
      <c r="U27" s="187"/>
      <c r="V27" s="102"/>
    </row>
    <row r="28" spans="1:22" s="103" customFormat="1" ht="15.75" thickBot="1" x14ac:dyDescent="0.25">
      <c r="A28" s="70" t="s">
        <v>48</v>
      </c>
      <c r="B28" s="71"/>
      <c r="C28" s="72"/>
      <c r="D28" s="63"/>
      <c r="E28" s="68"/>
      <c r="F28" s="58" t="s">
        <v>46</v>
      </c>
      <c r="G28" s="69"/>
      <c r="H28" s="73">
        <v>0</v>
      </c>
      <c r="I28" s="27">
        <f>TRUNC(ROUND($D28*$E28*$G28*(1-$H28),0),0)</f>
        <v>0</v>
      </c>
      <c r="J28" s="27">
        <f>TRUNC(ROUND($D28*$E28*$G28*$H28,0),0)</f>
        <v>0</v>
      </c>
      <c r="K28" s="27">
        <f t="shared" si="0"/>
        <v>0</v>
      </c>
      <c r="L28" s="27">
        <f t="shared" si="0"/>
        <v>0</v>
      </c>
      <c r="M28" s="27">
        <f t="shared" si="1"/>
        <v>0</v>
      </c>
      <c r="N28" s="27">
        <f t="shared" si="1"/>
        <v>0</v>
      </c>
      <c r="O28" s="88">
        <f t="shared" si="2"/>
        <v>0</v>
      </c>
      <c r="P28" s="88">
        <f t="shared" si="3"/>
        <v>0</v>
      </c>
      <c r="Q28" s="206"/>
      <c r="S28" s="102"/>
      <c r="T28" s="102"/>
      <c r="U28" s="102"/>
      <c r="V28" s="102"/>
    </row>
    <row r="29" spans="1:22" s="103" customFormat="1" ht="15" x14ac:dyDescent="0.25">
      <c r="A29" s="74" t="s">
        <v>50</v>
      </c>
      <c r="B29" s="74"/>
      <c r="C29" s="74"/>
      <c r="D29" s="74"/>
      <c r="E29" s="74"/>
      <c r="F29" s="74"/>
      <c r="G29" s="74"/>
      <c r="H29" s="74"/>
      <c r="I29" s="89">
        <f>SUM(I11:I28)</f>
        <v>0</v>
      </c>
      <c r="J29" s="89">
        <f>SUM(J11:J28)</f>
        <v>0</v>
      </c>
      <c r="K29" s="89">
        <f t="shared" ref="K29:N29" si="4">SUM(K11:K28)</f>
        <v>0</v>
      </c>
      <c r="L29" s="89">
        <f t="shared" si="4"/>
        <v>0</v>
      </c>
      <c r="M29" s="89">
        <f t="shared" si="4"/>
        <v>0</v>
      </c>
      <c r="N29" s="89">
        <f t="shared" si="4"/>
        <v>0</v>
      </c>
      <c r="O29" s="89">
        <f t="shared" si="2"/>
        <v>0</v>
      </c>
      <c r="P29" s="89">
        <f t="shared" si="3"/>
        <v>0</v>
      </c>
      <c r="Q29" s="207"/>
      <c r="S29" s="292" t="s">
        <v>236</v>
      </c>
      <c r="T29" s="293"/>
      <c r="U29" s="293"/>
      <c r="V29" s="294"/>
    </row>
    <row r="30" spans="1:22" s="103" customFormat="1" x14ac:dyDescent="0.2">
      <c r="A30" s="6" t="s">
        <v>52</v>
      </c>
      <c r="B30" s="6"/>
      <c r="C30" s="6"/>
      <c r="D30" s="372" t="s">
        <v>53</v>
      </c>
      <c r="E30" s="373"/>
      <c r="F30" s="373"/>
      <c r="G30" s="373"/>
      <c r="H30" s="76"/>
      <c r="I30" s="56"/>
      <c r="J30" s="56"/>
      <c r="K30" s="56"/>
      <c r="L30" s="56"/>
      <c r="M30" s="56"/>
      <c r="N30" s="56"/>
      <c r="O30" s="158"/>
      <c r="P30" s="158"/>
      <c r="Q30" s="208"/>
      <c r="S30" s="121"/>
      <c r="T30" s="122"/>
      <c r="U30" s="123" t="s">
        <v>74</v>
      </c>
      <c r="V30" s="124" t="s">
        <v>75</v>
      </c>
    </row>
    <row r="31" spans="1:22" s="103" customFormat="1" x14ac:dyDescent="0.2">
      <c r="A31" s="112" t="str">
        <f>S22</f>
        <v>Academic/Calendar Salary</v>
      </c>
      <c r="B31" s="6"/>
      <c r="C31" s="6"/>
      <c r="D31" s="6"/>
      <c r="E31" s="304">
        <f xml:space="preserve"> IF($B$4&gt;=$U$21,U22,T22)</f>
        <v>0.24199999999999999</v>
      </c>
      <c r="F31" s="305"/>
      <c r="G31" s="160"/>
      <c r="H31" s="160"/>
      <c r="I31" s="88">
        <f t="shared" ref="I31:N31" si="5">TRUNC(ROUND(SUM(I11,I13,I15,I17,I19,I21:I24)*$E31,0),0)</f>
        <v>0</v>
      </c>
      <c r="J31" s="88">
        <f t="shared" si="5"/>
        <v>0</v>
      </c>
      <c r="K31" s="88">
        <f t="shared" si="5"/>
        <v>0</v>
      </c>
      <c r="L31" s="88">
        <f t="shared" si="5"/>
        <v>0</v>
      </c>
      <c r="M31" s="88">
        <f t="shared" si="5"/>
        <v>0</v>
      </c>
      <c r="N31" s="88">
        <f t="shared" si="5"/>
        <v>0</v>
      </c>
      <c r="O31" s="88">
        <f t="shared" ref="O31:O37" si="6">SUM($I31,$K31,$M31)</f>
        <v>0</v>
      </c>
      <c r="P31" s="88">
        <f t="shared" ref="P31:P37" si="7">SUM($J31,$L31,$N31)</f>
        <v>0</v>
      </c>
      <c r="Q31" s="206"/>
      <c r="S31" s="125" t="s">
        <v>112</v>
      </c>
      <c r="T31" s="122"/>
      <c r="U31" s="126">
        <v>459.68</v>
      </c>
      <c r="V31" s="127">
        <f t="shared" ref="V31:V37" si="8">U31*1.05</f>
        <v>482.66400000000004</v>
      </c>
    </row>
    <row r="32" spans="1:22" s="103" customFormat="1" ht="12.75" customHeight="1" x14ac:dyDescent="0.2">
      <c r="A32" s="112" t="str">
        <f t="shared" ref="A32:A35" si="9">S23</f>
        <v>Summer salary</v>
      </c>
      <c r="B32" s="6"/>
      <c r="C32" s="6"/>
      <c r="D32" s="6"/>
      <c r="E32" s="304">
        <f xml:space="preserve"> IF($B$4&gt;=$U$21,U23,T23)</f>
        <v>0.14799999999999999</v>
      </c>
      <c r="F32" s="305"/>
      <c r="G32" s="160"/>
      <c r="H32" s="160"/>
      <c r="I32" s="88">
        <f t="shared" ref="I32:N32" si="10">TRUNC(ROUND(SUM(I12,I14,I16,I18,I20)*$E32,0),0)</f>
        <v>0</v>
      </c>
      <c r="J32" s="88">
        <f t="shared" si="10"/>
        <v>0</v>
      </c>
      <c r="K32" s="88">
        <f t="shared" si="10"/>
        <v>0</v>
      </c>
      <c r="L32" s="88">
        <f t="shared" si="10"/>
        <v>0</v>
      </c>
      <c r="M32" s="88">
        <f t="shared" si="10"/>
        <v>0</v>
      </c>
      <c r="N32" s="88">
        <f t="shared" si="10"/>
        <v>0</v>
      </c>
      <c r="O32" s="88">
        <f t="shared" si="6"/>
        <v>0</v>
      </c>
      <c r="P32" s="88">
        <f t="shared" si="7"/>
        <v>0</v>
      </c>
      <c r="Q32" s="206"/>
      <c r="S32" s="125" t="s">
        <v>113</v>
      </c>
      <c r="T32" s="122"/>
      <c r="U32" s="128">
        <v>570</v>
      </c>
      <c r="V32" s="127">
        <f t="shared" si="8"/>
        <v>598.5</v>
      </c>
    </row>
    <row r="33" spans="1:22" s="103" customFormat="1" x14ac:dyDescent="0.2">
      <c r="A33" s="112" t="str">
        <f t="shared" si="9"/>
        <v>GA salary</v>
      </c>
      <c r="B33" s="6"/>
      <c r="C33" s="6"/>
      <c r="D33" s="6"/>
      <c r="E33" s="304">
        <f xml:space="preserve"> IF($B$4&gt;=$U$21,U24,T24)</f>
        <v>5.1999999999999998E-2</v>
      </c>
      <c r="F33" s="305"/>
      <c r="G33" s="160"/>
      <c r="H33" s="160"/>
      <c r="I33" s="88">
        <f t="shared" ref="I33:N33" si="11">TRUNC(ROUND((I25+I26)*$E33,0))</f>
        <v>0</v>
      </c>
      <c r="J33" s="88">
        <f t="shared" si="11"/>
        <v>0</v>
      </c>
      <c r="K33" s="88">
        <f t="shared" si="11"/>
        <v>0</v>
      </c>
      <c r="L33" s="88">
        <f t="shared" si="11"/>
        <v>0</v>
      </c>
      <c r="M33" s="88">
        <f t="shared" si="11"/>
        <v>0</v>
      </c>
      <c r="N33" s="88">
        <f t="shared" si="11"/>
        <v>0</v>
      </c>
      <c r="O33" s="88">
        <f t="shared" si="6"/>
        <v>0</v>
      </c>
      <c r="P33" s="88">
        <f t="shared" si="7"/>
        <v>0</v>
      </c>
      <c r="Q33" s="206"/>
      <c r="S33" s="125" t="s">
        <v>81</v>
      </c>
      <c r="T33" s="122"/>
      <c r="U33" s="126">
        <v>568.30999999999995</v>
      </c>
      <c r="V33" s="127">
        <f t="shared" si="8"/>
        <v>596.72550000000001</v>
      </c>
    </row>
    <row r="34" spans="1:22" s="103" customFormat="1" x14ac:dyDescent="0.2">
      <c r="A34" s="112" t="str">
        <f t="shared" si="9"/>
        <v>Hourly wages</v>
      </c>
      <c r="B34" s="6"/>
      <c r="C34" s="6"/>
      <c r="D34" s="6"/>
      <c r="E34" s="304">
        <f xml:space="preserve"> IF($B$4&gt;=$U$21,U25,T25)</f>
        <v>5.3999999999999999E-2</v>
      </c>
      <c r="F34" s="305"/>
      <c r="G34" s="160"/>
      <c r="H34" s="160"/>
      <c r="I34" s="88">
        <f t="shared" ref="I34:J34" si="12">TRUNC(ROUND(I27*$E34,0),0)</f>
        <v>0</v>
      </c>
      <c r="J34" s="88">
        <f t="shared" si="12"/>
        <v>0</v>
      </c>
      <c r="K34" s="88">
        <f t="shared" ref="K34:N34" si="13">TRUNC(ROUND(K27*$E34,0),0)</f>
        <v>0</v>
      </c>
      <c r="L34" s="88">
        <f t="shared" si="13"/>
        <v>0</v>
      </c>
      <c r="M34" s="88">
        <f t="shared" si="13"/>
        <v>0</v>
      </c>
      <c r="N34" s="88">
        <f t="shared" si="13"/>
        <v>0</v>
      </c>
      <c r="O34" s="88">
        <f t="shared" si="6"/>
        <v>0</v>
      </c>
      <c r="P34" s="88">
        <f t="shared" si="7"/>
        <v>0</v>
      </c>
      <c r="Q34" s="206"/>
      <c r="S34" s="125" t="s">
        <v>77</v>
      </c>
      <c r="T34" s="122"/>
      <c r="U34" s="126">
        <v>612.62</v>
      </c>
      <c r="V34" s="127">
        <f t="shared" si="8"/>
        <v>643.25099999999998</v>
      </c>
    </row>
    <row r="35" spans="1:22" s="103" customFormat="1" x14ac:dyDescent="0.2">
      <c r="A35" s="112" t="str">
        <f t="shared" si="9"/>
        <v>Enrolled student wages</v>
      </c>
      <c r="B35" s="6"/>
      <c r="C35" s="6"/>
      <c r="D35" s="6"/>
      <c r="E35" s="304">
        <f xml:space="preserve"> IF($B$4&gt;=$U$21,U26,T26)</f>
        <v>1E-3</v>
      </c>
      <c r="F35" s="305"/>
      <c r="G35" s="160"/>
      <c r="H35" s="160"/>
      <c r="I35" s="88">
        <f t="shared" ref="I35:J35" si="14">IF(AND(I28&gt;0,TRUNC(ROUND(I28*$E35,0),0)=0),1,TRUNC(ROUND(I28*$E35,0),0))</f>
        <v>0</v>
      </c>
      <c r="J35" s="88">
        <f t="shared" si="14"/>
        <v>0</v>
      </c>
      <c r="K35" s="88">
        <f t="shared" ref="K35:N35" si="15">IF(AND(K28&gt;0,TRUNC(ROUND(K28*$E35,0),0)=0),1,TRUNC(ROUND(K28*$E35,0),0))</f>
        <v>0</v>
      </c>
      <c r="L35" s="88">
        <f t="shared" si="15"/>
        <v>0</v>
      </c>
      <c r="M35" s="88">
        <f t="shared" si="15"/>
        <v>0</v>
      </c>
      <c r="N35" s="88">
        <f t="shared" si="15"/>
        <v>0</v>
      </c>
      <c r="O35" s="88">
        <f t="shared" si="6"/>
        <v>0</v>
      </c>
      <c r="P35" s="88">
        <f t="shared" si="7"/>
        <v>0</v>
      </c>
      <c r="Q35" s="206"/>
      <c r="S35" s="125" t="s">
        <v>114</v>
      </c>
      <c r="T35" s="122"/>
      <c r="U35" s="128">
        <v>511.73</v>
      </c>
      <c r="V35" s="127">
        <f t="shared" si="8"/>
        <v>537.31650000000002</v>
      </c>
    </row>
    <row r="36" spans="1:22" s="103" customFormat="1" x14ac:dyDescent="0.2">
      <c r="A36" s="74" t="s">
        <v>56</v>
      </c>
      <c r="B36" s="74"/>
      <c r="C36" s="74"/>
      <c r="D36" s="74"/>
      <c r="E36" s="147"/>
      <c r="F36" s="147"/>
      <c r="G36" s="147"/>
      <c r="H36" s="147"/>
      <c r="I36" s="89">
        <f>SUM(I31:I35)</f>
        <v>0</v>
      </c>
      <c r="J36" s="89">
        <f>SUM(J31:J35)</f>
        <v>0</v>
      </c>
      <c r="K36" s="89">
        <f t="shared" ref="K36:N36" si="16">SUM(K31:K35)</f>
        <v>0</v>
      </c>
      <c r="L36" s="89">
        <f t="shared" si="16"/>
        <v>0</v>
      </c>
      <c r="M36" s="89">
        <f t="shared" si="16"/>
        <v>0</v>
      </c>
      <c r="N36" s="89">
        <f t="shared" si="16"/>
        <v>0</v>
      </c>
      <c r="O36" s="89">
        <f t="shared" si="6"/>
        <v>0</v>
      </c>
      <c r="P36" s="89">
        <f t="shared" si="7"/>
        <v>0</v>
      </c>
      <c r="Q36" s="207"/>
      <c r="S36" s="125" t="s">
        <v>115</v>
      </c>
      <c r="T36" s="122"/>
      <c r="U36" s="128">
        <v>482.23</v>
      </c>
      <c r="V36" s="127">
        <f t="shared" si="8"/>
        <v>506.34150000000005</v>
      </c>
    </row>
    <row r="37" spans="1:22" s="103" customFormat="1" x14ac:dyDescent="0.2">
      <c r="A37" s="78" t="s">
        <v>57</v>
      </c>
      <c r="B37" s="78"/>
      <c r="C37" s="78"/>
      <c r="D37" s="78"/>
      <c r="E37" s="161"/>
      <c r="F37" s="161"/>
      <c r="G37" s="161"/>
      <c r="H37" s="161"/>
      <c r="I37" s="90">
        <f>SUM(I29,I36)</f>
        <v>0</v>
      </c>
      <c r="J37" s="90">
        <f>SUM(J29,J36)</f>
        <v>0</v>
      </c>
      <c r="K37" s="90">
        <f t="shared" ref="K37:N37" si="17">SUM(K29,K36)</f>
        <v>0</v>
      </c>
      <c r="L37" s="90">
        <f t="shared" si="17"/>
        <v>0</v>
      </c>
      <c r="M37" s="90">
        <f t="shared" si="17"/>
        <v>0</v>
      </c>
      <c r="N37" s="90">
        <f t="shared" si="17"/>
        <v>0</v>
      </c>
      <c r="O37" s="90">
        <f t="shared" si="6"/>
        <v>0</v>
      </c>
      <c r="P37" s="90">
        <f t="shared" si="7"/>
        <v>0</v>
      </c>
      <c r="Q37" s="209"/>
      <c r="S37" s="125" t="s">
        <v>116</v>
      </c>
      <c r="T37" s="122"/>
      <c r="U37" s="126">
        <v>633.41</v>
      </c>
      <c r="V37" s="127">
        <f t="shared" si="8"/>
        <v>665.08050000000003</v>
      </c>
    </row>
    <row r="38" spans="1:22" s="103" customFormat="1" x14ac:dyDescent="0.2">
      <c r="A38" s="6"/>
      <c r="B38" s="6"/>
      <c r="C38" s="6"/>
      <c r="D38" s="6"/>
      <c r="E38" s="6"/>
      <c r="F38" s="6"/>
      <c r="G38" s="6"/>
      <c r="H38" s="6"/>
      <c r="I38" s="56"/>
      <c r="J38" s="56"/>
      <c r="K38" s="56"/>
      <c r="L38" s="56"/>
      <c r="M38" s="56"/>
      <c r="N38" s="56"/>
      <c r="O38" s="158"/>
      <c r="P38" s="158"/>
      <c r="Q38" s="208"/>
      <c r="S38" s="295" t="s">
        <v>117</v>
      </c>
      <c r="T38" s="296"/>
      <c r="U38" s="296"/>
      <c r="V38" s="297"/>
    </row>
    <row r="39" spans="1:22" s="103" customFormat="1" x14ac:dyDescent="0.2">
      <c r="A39" s="6" t="s">
        <v>58</v>
      </c>
      <c r="B39" s="6"/>
      <c r="C39" s="6"/>
      <c r="D39" s="6"/>
      <c r="E39" s="6"/>
      <c r="F39" s="6"/>
      <c r="G39" s="6"/>
      <c r="H39" s="6"/>
      <c r="I39" s="27"/>
      <c r="J39" s="27"/>
      <c r="K39" s="27"/>
      <c r="L39" s="27"/>
      <c r="M39" s="27"/>
      <c r="N39" s="27"/>
      <c r="O39" s="88">
        <f t="shared" ref="O39:O43" si="18">SUM($I39,$K39,$M39)</f>
        <v>0</v>
      </c>
      <c r="P39" s="88">
        <f t="shared" ref="P39:P43" si="19">SUM($J39,$L39,$N39)</f>
        <v>0</v>
      </c>
      <c r="Q39" s="206"/>
      <c r="S39" s="125" t="s">
        <v>118</v>
      </c>
      <c r="T39" s="122"/>
      <c r="U39" s="128">
        <v>313</v>
      </c>
      <c r="V39" s="127">
        <f t="shared" ref="V39:V44" si="20">U39*1.05</f>
        <v>328.65000000000003</v>
      </c>
    </row>
    <row r="40" spans="1:22" s="103" customFormat="1" x14ac:dyDescent="0.2">
      <c r="A40" s="6" t="s">
        <v>59</v>
      </c>
      <c r="B40" s="78"/>
      <c r="C40" s="78"/>
      <c r="D40" s="78"/>
      <c r="E40" s="78"/>
      <c r="F40" s="78"/>
      <c r="G40" s="78"/>
      <c r="H40" s="78"/>
      <c r="I40" s="27"/>
      <c r="J40" s="27"/>
      <c r="K40" s="27"/>
      <c r="L40" s="27"/>
      <c r="M40" s="27"/>
      <c r="N40" s="27"/>
      <c r="O40" s="88">
        <f t="shared" si="18"/>
        <v>0</v>
      </c>
      <c r="P40" s="88">
        <f t="shared" si="19"/>
        <v>0</v>
      </c>
      <c r="Q40" s="206"/>
      <c r="S40" s="125" t="s">
        <v>119</v>
      </c>
      <c r="T40" s="122"/>
      <c r="U40" s="128">
        <v>313</v>
      </c>
      <c r="V40" s="127">
        <f t="shared" si="20"/>
        <v>328.65000000000003</v>
      </c>
    </row>
    <row r="41" spans="1:22" s="103" customFormat="1" x14ac:dyDescent="0.2">
      <c r="A41" s="298" t="s">
        <v>60</v>
      </c>
      <c r="B41" s="298"/>
      <c r="C41" s="298"/>
      <c r="D41" s="298"/>
      <c r="E41" s="298"/>
      <c r="F41" s="298"/>
      <c r="G41" s="298"/>
      <c r="H41" s="298"/>
      <c r="I41" s="27"/>
      <c r="J41" s="27"/>
      <c r="K41" s="27"/>
      <c r="L41" s="27"/>
      <c r="M41" s="27"/>
      <c r="N41" s="27"/>
      <c r="O41" s="88">
        <f t="shared" si="18"/>
        <v>0</v>
      </c>
      <c r="P41" s="88">
        <f t="shared" si="19"/>
        <v>0</v>
      </c>
      <c r="Q41" s="206"/>
      <c r="S41" s="125" t="s">
        <v>145</v>
      </c>
      <c r="T41" s="122"/>
      <c r="U41" s="128">
        <v>313</v>
      </c>
      <c r="V41" s="127">
        <f t="shared" si="20"/>
        <v>328.65000000000003</v>
      </c>
    </row>
    <row r="42" spans="1:22" s="103" customFormat="1" x14ac:dyDescent="0.2">
      <c r="A42" s="298" t="s">
        <v>61</v>
      </c>
      <c r="B42" s="298"/>
      <c r="C42" s="6"/>
      <c r="D42" s="6"/>
      <c r="E42" s="6"/>
      <c r="F42" s="6"/>
      <c r="G42" s="6"/>
      <c r="H42" s="6"/>
      <c r="I42" s="27"/>
      <c r="J42" s="27"/>
      <c r="K42" s="27"/>
      <c r="L42" s="27"/>
      <c r="M42" s="27"/>
      <c r="N42" s="27"/>
      <c r="O42" s="88">
        <f t="shared" si="18"/>
        <v>0</v>
      </c>
      <c r="P42" s="88">
        <f t="shared" si="19"/>
        <v>0</v>
      </c>
      <c r="Q42" s="206"/>
      <c r="S42" s="125" t="s">
        <v>120</v>
      </c>
      <c r="T42" s="122"/>
      <c r="U42" s="128">
        <v>313</v>
      </c>
      <c r="V42" s="127">
        <f t="shared" si="20"/>
        <v>328.65000000000003</v>
      </c>
    </row>
    <row r="43" spans="1:22" s="103" customFormat="1" x14ac:dyDescent="0.2">
      <c r="A43" s="298" t="s">
        <v>146</v>
      </c>
      <c r="B43" s="298"/>
      <c r="C43" s="298"/>
      <c r="D43" s="298"/>
      <c r="E43" s="298"/>
      <c r="F43" s="298"/>
      <c r="G43" s="298"/>
      <c r="H43" s="298"/>
      <c r="I43" s="27"/>
      <c r="J43" s="27"/>
      <c r="K43" s="27"/>
      <c r="L43" s="27"/>
      <c r="M43" s="27"/>
      <c r="N43" s="27"/>
      <c r="O43" s="88">
        <f t="shared" si="18"/>
        <v>0</v>
      </c>
      <c r="P43" s="88">
        <f t="shared" si="19"/>
        <v>0</v>
      </c>
      <c r="Q43" s="206"/>
      <c r="S43" s="125" t="s">
        <v>121</v>
      </c>
      <c r="T43" s="122"/>
      <c r="U43" s="128">
        <v>500</v>
      </c>
      <c r="V43" s="127">
        <f>U43*1.05</f>
        <v>525</v>
      </c>
    </row>
    <row r="44" spans="1:22" s="103" customFormat="1" x14ac:dyDescent="0.2">
      <c r="A44" s="298" t="s">
        <v>62</v>
      </c>
      <c r="B44" s="298"/>
      <c r="C44" s="298"/>
      <c r="D44" s="298"/>
      <c r="E44" s="298"/>
      <c r="F44" s="298"/>
      <c r="G44" s="298"/>
      <c r="H44" s="298"/>
      <c r="I44" s="56"/>
      <c r="J44" s="56"/>
      <c r="K44" s="56"/>
      <c r="L44" s="56"/>
      <c r="M44" s="56"/>
      <c r="N44" s="56"/>
      <c r="O44" s="158"/>
      <c r="P44" s="158"/>
      <c r="Q44" s="208"/>
      <c r="S44" s="183"/>
      <c r="T44" s="184"/>
      <c r="U44" s="184"/>
      <c r="V44" s="185"/>
    </row>
    <row r="45" spans="1:22" s="103" customFormat="1" x14ac:dyDescent="0.2">
      <c r="A45" s="298"/>
      <c r="B45" s="298"/>
      <c r="C45" s="298"/>
      <c r="D45" s="298"/>
      <c r="E45" s="298"/>
      <c r="F45" s="298"/>
      <c r="G45" s="298"/>
      <c r="H45" s="298"/>
      <c r="I45" s="27"/>
      <c r="J45" s="27"/>
      <c r="K45" s="27"/>
      <c r="L45" s="27"/>
      <c r="M45" s="27"/>
      <c r="N45" s="27"/>
      <c r="O45" s="88">
        <f t="shared" ref="O45:O53" si="21">SUM($I45,$K45,$M45)</f>
        <v>0</v>
      </c>
      <c r="P45" s="88">
        <f t="shared" ref="P45:P57" si="22">SUM($J45,$L45,$N45)</f>
        <v>0</v>
      </c>
      <c r="Q45" s="206"/>
      <c r="S45" s="368" t="s">
        <v>87</v>
      </c>
      <c r="T45" s="369"/>
      <c r="U45" s="369"/>
      <c r="V45" s="370"/>
    </row>
    <row r="46" spans="1:22" s="103" customFormat="1" ht="12.75" customHeight="1" x14ac:dyDescent="0.2">
      <c r="A46" s="298"/>
      <c r="B46" s="298"/>
      <c r="C46" s="298"/>
      <c r="D46" s="298"/>
      <c r="E46" s="298"/>
      <c r="F46" s="298"/>
      <c r="G46" s="298"/>
      <c r="H46" s="298"/>
      <c r="I46" s="27"/>
      <c r="J46" s="27"/>
      <c r="K46" s="27"/>
      <c r="L46" s="27"/>
      <c r="M46" s="27"/>
      <c r="N46" s="27"/>
      <c r="O46" s="88">
        <f t="shared" si="21"/>
        <v>0</v>
      </c>
      <c r="P46" s="88">
        <f t="shared" si="22"/>
        <v>0</v>
      </c>
      <c r="Q46" s="206"/>
      <c r="S46" s="389" t="s">
        <v>235</v>
      </c>
      <c r="T46" s="388"/>
      <c r="U46" s="388"/>
      <c r="V46" s="371"/>
    </row>
    <row r="47" spans="1:22" s="103" customFormat="1" ht="12.75" customHeight="1" x14ac:dyDescent="0.25">
      <c r="A47" s="298"/>
      <c r="B47" s="298"/>
      <c r="C47" s="298"/>
      <c r="D47" s="298"/>
      <c r="E47" s="298"/>
      <c r="F47" s="298"/>
      <c r="G47" s="298"/>
      <c r="H47" s="298"/>
      <c r="I47" s="27"/>
      <c r="J47" s="27"/>
      <c r="K47" s="27"/>
      <c r="L47" s="27"/>
      <c r="M47" s="27"/>
      <c r="N47" s="27"/>
      <c r="O47" s="88">
        <f t="shared" si="21"/>
        <v>0</v>
      </c>
      <c r="P47" s="88">
        <f t="shared" si="22"/>
        <v>0</v>
      </c>
      <c r="Q47" s="206"/>
      <c r="S47" s="306" t="s">
        <v>122</v>
      </c>
      <c r="T47" s="307"/>
      <c r="U47" s="307"/>
      <c r="V47" s="308"/>
    </row>
    <row r="48" spans="1:22" s="103" customFormat="1" x14ac:dyDescent="0.2">
      <c r="A48" s="298"/>
      <c r="B48" s="298"/>
      <c r="C48" s="298"/>
      <c r="D48" s="298"/>
      <c r="E48" s="298"/>
      <c r="F48" s="298"/>
      <c r="G48" s="298"/>
      <c r="H48" s="298"/>
      <c r="I48" s="27"/>
      <c r="J48" s="27"/>
      <c r="K48" s="27"/>
      <c r="L48" s="27"/>
      <c r="M48" s="27"/>
      <c r="N48" s="27"/>
      <c r="O48" s="88">
        <f t="shared" si="21"/>
        <v>0</v>
      </c>
      <c r="P48" s="88">
        <f t="shared" si="22"/>
        <v>0</v>
      </c>
      <c r="Q48" s="206"/>
    </row>
    <row r="49" spans="1:23" s="103" customFormat="1" x14ac:dyDescent="0.2">
      <c r="A49" s="298"/>
      <c r="B49" s="298"/>
      <c r="C49" s="298"/>
      <c r="D49" s="298"/>
      <c r="E49" s="298"/>
      <c r="F49" s="298"/>
      <c r="G49" s="298"/>
      <c r="H49" s="298"/>
      <c r="I49" s="27"/>
      <c r="J49" s="27"/>
      <c r="K49" s="27"/>
      <c r="L49" s="27"/>
      <c r="M49" s="27"/>
      <c r="N49" s="27"/>
      <c r="O49" s="88">
        <f t="shared" si="21"/>
        <v>0</v>
      </c>
      <c r="P49" s="88">
        <f t="shared" si="22"/>
        <v>0</v>
      </c>
      <c r="Q49" s="206"/>
      <c r="T49" s="176"/>
    </row>
    <row r="50" spans="1:23" s="103" customFormat="1" x14ac:dyDescent="0.2">
      <c r="A50" s="298"/>
      <c r="B50" s="298"/>
      <c r="C50" s="298"/>
      <c r="D50" s="298"/>
      <c r="E50" s="298"/>
      <c r="F50" s="298"/>
      <c r="G50" s="298"/>
      <c r="H50" s="298"/>
      <c r="I50" s="27"/>
      <c r="J50" s="27"/>
      <c r="K50" s="27"/>
      <c r="L50" s="27"/>
      <c r="M50" s="27"/>
      <c r="N50" s="27"/>
      <c r="O50" s="88">
        <f t="shared" si="21"/>
        <v>0</v>
      </c>
      <c r="P50" s="88">
        <f t="shared" si="22"/>
        <v>0</v>
      </c>
      <c r="Q50" s="206"/>
      <c r="T50" s="176"/>
    </row>
    <row r="51" spans="1:23" s="113" customFormat="1" ht="13.5" thickBot="1" x14ac:dyDescent="0.25">
      <c r="A51" s="78" t="s">
        <v>63</v>
      </c>
      <c r="B51" s="6"/>
      <c r="C51" s="6"/>
      <c r="D51" s="6"/>
      <c r="E51" s="6"/>
      <c r="F51" s="6"/>
      <c r="G51" s="6"/>
      <c r="H51" s="6"/>
      <c r="I51" s="90">
        <f>TRUNC(ROUND(SUM(I45:I50),0),0)</f>
        <v>0</v>
      </c>
      <c r="J51" s="90">
        <f>TRUNC(ROUND(SUM(J45:J50),0),0)</f>
        <v>0</v>
      </c>
      <c r="K51" s="90">
        <f t="shared" ref="K51:N51" si="23">TRUNC(ROUND(SUM(K45:K50),0),0)</f>
        <v>0</v>
      </c>
      <c r="L51" s="90">
        <f t="shared" si="23"/>
        <v>0</v>
      </c>
      <c r="M51" s="90">
        <f t="shared" si="23"/>
        <v>0</v>
      </c>
      <c r="N51" s="90">
        <f t="shared" si="23"/>
        <v>0</v>
      </c>
      <c r="O51" s="90">
        <f t="shared" si="21"/>
        <v>0</v>
      </c>
      <c r="P51" s="90">
        <f t="shared" si="22"/>
        <v>0</v>
      </c>
      <c r="Q51" s="209"/>
      <c r="S51" s="103"/>
      <c r="T51" s="176"/>
    </row>
    <row r="52" spans="1:23" s="114" customFormat="1" x14ac:dyDescent="0.2">
      <c r="A52" s="78"/>
      <c r="B52" s="6"/>
      <c r="C52" s="6"/>
      <c r="D52" s="6"/>
      <c r="E52" s="6"/>
      <c r="F52" s="6"/>
      <c r="G52" s="6"/>
      <c r="H52" s="6"/>
      <c r="I52" s="79"/>
      <c r="J52" s="79"/>
      <c r="K52" s="79"/>
      <c r="L52" s="79"/>
      <c r="M52" s="79"/>
      <c r="N52" s="79"/>
      <c r="O52" s="162"/>
      <c r="P52" s="162"/>
      <c r="Q52" s="210"/>
      <c r="S52" s="358" t="s">
        <v>147</v>
      </c>
      <c r="T52" s="359"/>
      <c r="U52" s="360"/>
    </row>
    <row r="53" spans="1:23" s="114" customFormat="1" x14ac:dyDescent="0.2">
      <c r="A53" s="367" t="s">
        <v>64</v>
      </c>
      <c r="B53" s="367"/>
      <c r="C53" s="367"/>
      <c r="D53" s="367"/>
      <c r="E53" s="367"/>
      <c r="F53" s="367"/>
      <c r="G53" s="367"/>
      <c r="H53" s="367"/>
      <c r="I53" s="89">
        <f t="shared" ref="I53:N53" si="24">SUM(I37,I39:I43,I51)</f>
        <v>0</v>
      </c>
      <c r="J53" s="89">
        <f t="shared" si="24"/>
        <v>0</v>
      </c>
      <c r="K53" s="89">
        <f t="shared" si="24"/>
        <v>0</v>
      </c>
      <c r="L53" s="89">
        <f t="shared" si="24"/>
        <v>0</v>
      </c>
      <c r="M53" s="89">
        <f t="shared" si="24"/>
        <v>0</v>
      </c>
      <c r="N53" s="89">
        <f t="shared" si="24"/>
        <v>0</v>
      </c>
      <c r="O53" s="89">
        <f t="shared" si="21"/>
        <v>0</v>
      </c>
      <c r="P53" s="89">
        <f t="shared" si="22"/>
        <v>0</v>
      </c>
      <c r="Q53" s="207"/>
      <c r="S53" s="197" t="s">
        <v>148</v>
      </c>
      <c r="T53" s="199">
        <v>0</v>
      </c>
      <c r="U53" s="193">
        <f>(O53+O58)*T53</f>
        <v>0</v>
      </c>
    </row>
    <row r="54" spans="1:23" s="114" customFormat="1" ht="22.5" x14ac:dyDescent="0.2">
      <c r="A54" s="74"/>
      <c r="B54" s="74"/>
      <c r="C54" s="115"/>
      <c r="D54" s="379"/>
      <c r="E54" s="380"/>
      <c r="F54" s="74"/>
      <c r="G54" s="74"/>
      <c r="H54" s="74"/>
      <c r="I54" s="89"/>
      <c r="J54" s="89"/>
      <c r="K54" s="89"/>
      <c r="L54" s="89"/>
      <c r="M54" s="145"/>
      <c r="N54" s="90"/>
      <c r="O54" s="90"/>
      <c r="P54" s="90"/>
      <c r="Q54" s="207"/>
      <c r="S54" s="197" t="s">
        <v>149</v>
      </c>
      <c r="T54" s="200">
        <v>0</v>
      </c>
      <c r="U54" s="193">
        <f>O81*T54</f>
        <v>0</v>
      </c>
    </row>
    <row r="55" spans="1:23" s="114" customFormat="1" x14ac:dyDescent="0.2">
      <c r="A55" s="80" t="s">
        <v>65</v>
      </c>
      <c r="B55" s="80"/>
      <c r="C55" s="116"/>
      <c r="D55" s="300">
        <v>0</v>
      </c>
      <c r="E55" s="301"/>
      <c r="F55" s="80"/>
      <c r="G55" s="80"/>
      <c r="H55" s="80"/>
      <c r="I55" s="90">
        <f>ROUND(I53*D55,0)</f>
        <v>0</v>
      </c>
      <c r="J55" s="145"/>
      <c r="K55" s="90">
        <f>ROUND(D55*K53,0)</f>
        <v>0</v>
      </c>
      <c r="L55" s="145"/>
      <c r="M55" s="90">
        <f>TRUNC(ROUND(M53*$D$55,0),0)</f>
        <v>0</v>
      </c>
      <c r="N55" s="90"/>
      <c r="O55" s="90">
        <f>I55+K55+M55</f>
        <v>0</v>
      </c>
      <c r="P55" s="90"/>
      <c r="Q55" s="209"/>
      <c r="S55" s="361" t="s">
        <v>141</v>
      </c>
      <c r="T55" s="362"/>
      <c r="U55" s="194">
        <f>IF(U53&lt;U54,U53,U54)</f>
        <v>0</v>
      </c>
    </row>
    <row r="56" spans="1:23" s="114" customFormat="1" x14ac:dyDescent="0.2">
      <c r="A56" s="80" t="s">
        <v>67</v>
      </c>
      <c r="B56" s="80"/>
      <c r="C56" s="116"/>
      <c r="D56" s="300">
        <v>0</v>
      </c>
      <c r="E56" s="301"/>
      <c r="F56" s="80"/>
      <c r="G56" s="80"/>
      <c r="H56" s="80"/>
      <c r="I56" s="90"/>
      <c r="J56" s="90">
        <f>ROUND(D56*J53,0)</f>
        <v>0</v>
      </c>
      <c r="K56" s="90"/>
      <c r="L56" s="90">
        <f>ROUND(D56*L53,0)</f>
        <v>0</v>
      </c>
      <c r="M56" s="90"/>
      <c r="N56" s="90">
        <f>TRUNC(ROUND(N53*$D56,0),0)</f>
        <v>0</v>
      </c>
      <c r="O56" s="90"/>
      <c r="P56" s="90">
        <f t="shared" si="22"/>
        <v>0</v>
      </c>
      <c r="Q56" s="209"/>
      <c r="S56" s="363" t="s">
        <v>137</v>
      </c>
      <c r="T56" s="364"/>
      <c r="U56" s="195" t="str">
        <f>IF(U54&lt;U53, "Yes", "No")</f>
        <v>No</v>
      </c>
    </row>
    <row r="57" spans="1:23" s="114" customFormat="1" ht="13.5" thickBot="1" x14ac:dyDescent="0.25">
      <c r="A57" s="80" t="s">
        <v>98</v>
      </c>
      <c r="B57" s="80"/>
      <c r="C57" s="116"/>
      <c r="D57" s="300">
        <v>0</v>
      </c>
      <c r="E57" s="301"/>
      <c r="F57" s="80"/>
      <c r="G57" s="80"/>
      <c r="H57" s="80"/>
      <c r="I57" s="90"/>
      <c r="J57" s="90">
        <f>ROUND(I53*D57,0)</f>
        <v>0</v>
      </c>
      <c r="K57" s="90"/>
      <c r="L57" s="90">
        <f>ROUND(K53*D57,0)</f>
        <v>0</v>
      </c>
      <c r="M57" s="90"/>
      <c r="N57" s="90">
        <f>ROUND(M53*D57,0)</f>
        <v>0</v>
      </c>
      <c r="O57" s="90"/>
      <c r="P57" s="90">
        <f t="shared" si="22"/>
        <v>0</v>
      </c>
      <c r="Q57" s="209"/>
      <c r="S57" s="365"/>
      <c r="T57" s="366"/>
      <c r="U57" s="196" t="str">
        <f>IF(U54&lt;U53, U53-U54, "N/A")</f>
        <v>N/A</v>
      </c>
      <c r="V57" s="10"/>
      <c r="W57" s="10"/>
    </row>
    <row r="58" spans="1:23" s="114" customFormat="1" ht="15.75" x14ac:dyDescent="0.25">
      <c r="A58" s="81" t="s">
        <v>68</v>
      </c>
      <c r="B58" s="80"/>
      <c r="C58" s="116"/>
      <c r="D58" s="82"/>
      <c r="E58" s="80"/>
      <c r="F58" s="80"/>
      <c r="G58" s="80"/>
      <c r="H58" s="80"/>
      <c r="I58" s="89">
        <f>TRUNC(ROUND(T103,0),0)</f>
        <v>0</v>
      </c>
      <c r="J58" s="89"/>
      <c r="K58" s="89">
        <f>TRUNC(ROUND(V103,0),0)</f>
        <v>0</v>
      </c>
      <c r="L58" s="89"/>
      <c r="M58" s="89">
        <f>TRUNC(ROUND(X103,0),0)</f>
        <v>0</v>
      </c>
      <c r="N58" s="90"/>
      <c r="O58" s="89">
        <f>I58+K58+M58</f>
        <v>0</v>
      </c>
      <c r="P58" s="90"/>
      <c r="Q58" s="207"/>
      <c r="U58" s="117"/>
      <c r="V58" s="117"/>
      <c r="W58" s="117"/>
    </row>
    <row r="59" spans="1:23" s="114" customFormat="1" x14ac:dyDescent="0.2">
      <c r="A59" s="80" t="s">
        <v>69</v>
      </c>
      <c r="B59" s="80"/>
      <c r="C59" s="116"/>
      <c r="D59" s="300">
        <v>0</v>
      </c>
      <c r="E59" s="301"/>
      <c r="F59" s="80"/>
      <c r="G59" s="80"/>
      <c r="H59" s="80"/>
      <c r="I59" s="90">
        <f>TRUNC(ROUND(I58*$D$59,0),0)</f>
        <v>0</v>
      </c>
      <c r="J59" s="90"/>
      <c r="K59" s="90">
        <f>TRUNC(ROUND(K58*$D$59,0),0)</f>
        <v>0</v>
      </c>
      <c r="L59" s="90"/>
      <c r="M59" s="90">
        <f>TRUNC(ROUND(M58*$D$59,0),0)</f>
        <v>0</v>
      </c>
      <c r="N59" s="89"/>
      <c r="O59" s="90">
        <f>I59+K59+M59</f>
        <v>0</v>
      </c>
      <c r="P59" s="89"/>
      <c r="Q59" s="209"/>
      <c r="U59" s="118"/>
      <c r="V59" s="119"/>
      <c r="W59" s="119"/>
    </row>
    <row r="60" spans="1:23" s="10" customFormat="1" ht="24.75" customHeight="1" x14ac:dyDescent="0.2">
      <c r="A60" s="386" t="s">
        <v>70</v>
      </c>
      <c r="B60" s="386"/>
      <c r="C60" s="386"/>
      <c r="D60" s="386"/>
      <c r="E60" s="386"/>
      <c r="F60" s="386"/>
      <c r="G60" s="386"/>
      <c r="H60" s="386"/>
      <c r="I60" s="79"/>
      <c r="J60" s="79"/>
      <c r="K60" s="79"/>
      <c r="L60" s="79"/>
      <c r="M60" s="79"/>
      <c r="N60" s="79"/>
      <c r="O60" s="162"/>
      <c r="P60" s="162"/>
      <c r="Q60" s="210"/>
      <c r="U60" s="120"/>
      <c r="V60" s="120"/>
      <c r="W60" s="120"/>
    </row>
    <row r="61" spans="1:23" s="10" customFormat="1" x14ac:dyDescent="0.2">
      <c r="A61" s="83" t="s">
        <v>123</v>
      </c>
      <c r="B61" s="357" t="s">
        <v>72</v>
      </c>
      <c r="C61" s="357"/>
      <c r="D61" s="84"/>
      <c r="E61" s="1" t="s">
        <v>73</v>
      </c>
      <c r="F61" s="182"/>
      <c r="G61" s="2" t="s">
        <v>124</v>
      </c>
      <c r="H61" s="85"/>
      <c r="I61" s="27">
        <f>TRUNC(ROUND($D61*$F61*($D25+$D26)*(1-$H61),0),0)</f>
        <v>0</v>
      </c>
      <c r="J61" s="27">
        <f>TRUNC(ROUND($D61*$F61*($D25+$D26)*$H61,0),0)</f>
        <v>0</v>
      </c>
      <c r="K61" s="27">
        <f>TRUNC(ROUND(I61*1.05,0),0)</f>
        <v>0</v>
      </c>
      <c r="L61" s="27">
        <f>TRUNC(ROUND(J61*1.05,0),0)</f>
        <v>0</v>
      </c>
      <c r="M61" s="27">
        <f t="shared" ref="M61:N61" si="25">TRUNC(ROUND(K61*1.05,0),0)</f>
        <v>0</v>
      </c>
      <c r="N61" s="27">
        <f t="shared" si="25"/>
        <v>0</v>
      </c>
      <c r="O61" s="88">
        <f t="shared" ref="O61:O80" si="26">SUM($I61,$K61,$M61)</f>
        <v>0</v>
      </c>
      <c r="P61" s="88">
        <f t="shared" ref="P61:P82" si="27">SUM($J61,$L61,$N61)</f>
        <v>0</v>
      </c>
      <c r="Q61" s="206"/>
      <c r="W61" s="120"/>
    </row>
    <row r="62" spans="1:23" s="10" customFormat="1" x14ac:dyDescent="0.2">
      <c r="A62" s="298" t="s">
        <v>76</v>
      </c>
      <c r="B62" s="298"/>
      <c r="C62" s="298"/>
      <c r="D62" s="298"/>
      <c r="E62" s="298"/>
      <c r="F62" s="298"/>
      <c r="G62" s="298"/>
      <c r="H62" s="298"/>
      <c r="I62" s="27"/>
      <c r="J62" s="27"/>
      <c r="K62" s="27"/>
      <c r="L62" s="27"/>
      <c r="M62" s="27"/>
      <c r="N62" s="27"/>
      <c r="O62" s="88">
        <f t="shared" si="26"/>
        <v>0</v>
      </c>
      <c r="P62" s="88">
        <f t="shared" si="27"/>
        <v>0</v>
      </c>
      <c r="Q62" s="206"/>
      <c r="W62" s="120"/>
    </row>
    <row r="63" spans="1:23" s="10" customFormat="1" x14ac:dyDescent="0.2">
      <c r="A63" s="298" t="s">
        <v>78</v>
      </c>
      <c r="B63" s="298"/>
      <c r="C63" s="298"/>
      <c r="D63" s="298"/>
      <c r="E63" s="298"/>
      <c r="F63" s="298"/>
      <c r="G63" s="298"/>
      <c r="H63" s="298"/>
      <c r="I63" s="27"/>
      <c r="J63" s="27"/>
      <c r="K63" s="27"/>
      <c r="L63" s="27"/>
      <c r="M63" s="27"/>
      <c r="N63" s="27"/>
      <c r="O63" s="88">
        <f t="shared" si="26"/>
        <v>0</v>
      </c>
      <c r="P63" s="88">
        <f t="shared" si="27"/>
        <v>0</v>
      </c>
      <c r="Q63" s="206"/>
      <c r="W63" s="120"/>
    </row>
    <row r="64" spans="1:23" s="103" customFormat="1" x14ac:dyDescent="0.2">
      <c r="A64" s="298" t="s">
        <v>79</v>
      </c>
      <c r="B64" s="298"/>
      <c r="C64" s="298"/>
      <c r="D64" s="298"/>
      <c r="E64" s="298"/>
      <c r="F64" s="298"/>
      <c r="G64" s="298"/>
      <c r="H64" s="298"/>
      <c r="I64" s="27"/>
      <c r="J64" s="27"/>
      <c r="K64" s="27"/>
      <c r="L64" s="27"/>
      <c r="M64" s="27"/>
      <c r="N64" s="27"/>
      <c r="O64" s="88">
        <f>SUM($I64,$K64,$M64)</f>
        <v>0</v>
      </c>
      <c r="P64" s="88">
        <f>SUM($J64,$L64,$N64)</f>
        <v>0</v>
      </c>
      <c r="Q64" s="206"/>
    </row>
    <row r="65" spans="1:23" s="103" customFormat="1" x14ac:dyDescent="0.2">
      <c r="A65" s="298" t="s">
        <v>80</v>
      </c>
      <c r="B65" s="298"/>
      <c r="C65" s="298"/>
      <c r="D65" s="298"/>
      <c r="E65" s="298"/>
      <c r="F65" s="298"/>
      <c r="G65" s="298"/>
      <c r="H65" s="298"/>
      <c r="I65" s="27"/>
      <c r="J65" s="27"/>
      <c r="K65" s="27"/>
      <c r="L65" s="27"/>
      <c r="M65" s="27"/>
      <c r="N65" s="27"/>
      <c r="O65" s="88">
        <f t="shared" ref="O65:O66" si="28">SUM($I65,$K65,$M65)</f>
        <v>0</v>
      </c>
      <c r="P65" s="88">
        <f t="shared" ref="P65:P66" si="29">SUM($J65,$L65,$N65)</f>
        <v>0</v>
      </c>
      <c r="Q65" s="206"/>
      <c r="W65" s="129"/>
    </row>
    <row r="66" spans="1:23" s="103" customFormat="1" x14ac:dyDescent="0.2">
      <c r="A66" s="298" t="s">
        <v>99</v>
      </c>
      <c r="B66" s="298"/>
      <c r="C66" s="298"/>
      <c r="D66" s="298"/>
      <c r="E66" s="298"/>
      <c r="F66" s="298"/>
      <c r="G66" s="298"/>
      <c r="H66" s="298"/>
      <c r="I66" s="27"/>
      <c r="J66" s="27"/>
      <c r="K66" s="27"/>
      <c r="L66" s="27"/>
      <c r="M66" s="27"/>
      <c r="N66" s="27"/>
      <c r="O66" s="88">
        <f t="shared" si="28"/>
        <v>0</v>
      </c>
      <c r="P66" s="88">
        <f t="shared" si="29"/>
        <v>0</v>
      </c>
      <c r="Q66" s="206"/>
      <c r="W66" s="130"/>
    </row>
    <row r="67" spans="1:23" s="103" customFormat="1" x14ac:dyDescent="0.2">
      <c r="A67" s="298" t="s">
        <v>100</v>
      </c>
      <c r="B67" s="298"/>
      <c r="C67" s="298"/>
      <c r="D67" s="298"/>
      <c r="E67" s="298"/>
      <c r="F67" s="298"/>
      <c r="G67" s="298"/>
      <c r="H67" s="298"/>
      <c r="I67" s="27"/>
      <c r="J67" s="27"/>
      <c r="K67" s="27"/>
      <c r="L67" s="27"/>
      <c r="M67" s="27"/>
      <c r="N67" s="27"/>
      <c r="O67" s="88">
        <f t="shared" si="26"/>
        <v>0</v>
      </c>
      <c r="P67" s="88">
        <f t="shared" si="27"/>
        <v>0</v>
      </c>
      <c r="Q67" s="206"/>
      <c r="W67" s="130"/>
    </row>
    <row r="68" spans="1:23" s="103" customFormat="1" x14ac:dyDescent="0.2">
      <c r="A68" s="298" t="s">
        <v>101</v>
      </c>
      <c r="B68" s="298"/>
      <c r="C68" s="298"/>
      <c r="D68" s="298"/>
      <c r="E68" s="298"/>
      <c r="F68" s="298"/>
      <c r="G68" s="298"/>
      <c r="H68" s="298"/>
      <c r="I68" s="27"/>
      <c r="J68" s="27"/>
      <c r="K68" s="27"/>
      <c r="L68" s="27"/>
      <c r="M68" s="27"/>
      <c r="N68" s="27"/>
      <c r="O68" s="88">
        <f t="shared" si="26"/>
        <v>0</v>
      </c>
      <c r="P68" s="88">
        <f t="shared" si="27"/>
        <v>0</v>
      </c>
      <c r="Q68" s="206"/>
      <c r="W68" s="130"/>
    </row>
    <row r="69" spans="1:23" s="103" customFormat="1" x14ac:dyDescent="0.2">
      <c r="A69" s="298" t="s">
        <v>102</v>
      </c>
      <c r="B69" s="298"/>
      <c r="C69" s="298"/>
      <c r="D69" s="298"/>
      <c r="E69" s="298"/>
      <c r="F69" s="298"/>
      <c r="G69" s="298"/>
      <c r="H69" s="298"/>
      <c r="I69" s="27"/>
      <c r="J69" s="27"/>
      <c r="K69" s="27"/>
      <c r="L69" s="27"/>
      <c r="M69" s="27"/>
      <c r="N69" s="27"/>
      <c r="O69" s="88">
        <f t="shared" si="26"/>
        <v>0</v>
      </c>
      <c r="P69" s="88">
        <f t="shared" si="27"/>
        <v>0</v>
      </c>
      <c r="Q69" s="206"/>
      <c r="W69" s="130"/>
    </row>
    <row r="70" spans="1:23" s="103" customFormat="1" x14ac:dyDescent="0.2">
      <c r="A70" s="6" t="s">
        <v>86</v>
      </c>
      <c r="B70" s="6"/>
      <c r="C70" s="6"/>
      <c r="D70" s="6"/>
      <c r="E70" s="6"/>
      <c r="F70" s="6"/>
      <c r="G70" s="6"/>
      <c r="H70" s="6"/>
      <c r="I70" s="27"/>
      <c r="J70" s="27"/>
      <c r="K70" s="27"/>
      <c r="L70" s="27"/>
      <c r="M70" s="27"/>
      <c r="N70" s="27"/>
      <c r="O70" s="88">
        <f t="shared" si="26"/>
        <v>0</v>
      </c>
      <c r="P70" s="88">
        <f t="shared" si="27"/>
        <v>0</v>
      </c>
      <c r="Q70" s="206"/>
      <c r="W70" s="130"/>
    </row>
    <row r="71" spans="1:23" s="103" customFormat="1" x14ac:dyDescent="0.2">
      <c r="A71" s="313" t="s">
        <v>127</v>
      </c>
      <c r="B71" s="314"/>
      <c r="C71" s="353"/>
      <c r="D71" s="354"/>
      <c r="E71" s="354"/>
      <c r="F71" s="354"/>
      <c r="G71" s="354"/>
      <c r="H71" s="355"/>
      <c r="I71" s="27"/>
      <c r="J71" s="27"/>
      <c r="K71" s="27"/>
      <c r="L71" s="27"/>
      <c r="M71" s="27"/>
      <c r="N71" s="27"/>
      <c r="O71" s="88">
        <f t="shared" si="26"/>
        <v>0</v>
      </c>
      <c r="P71" s="88">
        <f t="shared" si="27"/>
        <v>0</v>
      </c>
      <c r="Q71" s="206"/>
      <c r="W71" s="5"/>
    </row>
    <row r="72" spans="1:23" s="103" customFormat="1" x14ac:dyDescent="0.2">
      <c r="A72" s="313" t="s">
        <v>128</v>
      </c>
      <c r="B72" s="314"/>
      <c r="C72" s="353"/>
      <c r="D72" s="354"/>
      <c r="E72" s="354"/>
      <c r="F72" s="354"/>
      <c r="G72" s="354"/>
      <c r="H72" s="355"/>
      <c r="I72" s="27"/>
      <c r="J72" s="27"/>
      <c r="K72" s="27"/>
      <c r="L72" s="27"/>
      <c r="M72" s="27"/>
      <c r="N72" s="27"/>
      <c r="O72" s="88">
        <f t="shared" si="26"/>
        <v>0</v>
      </c>
      <c r="P72" s="88">
        <f t="shared" si="27"/>
        <v>0</v>
      </c>
      <c r="Q72" s="206"/>
      <c r="W72" s="5"/>
    </row>
    <row r="73" spans="1:23" s="103" customFormat="1" x14ac:dyDescent="0.2">
      <c r="A73" s="313" t="s">
        <v>129</v>
      </c>
      <c r="B73" s="314"/>
      <c r="C73" s="353"/>
      <c r="D73" s="354"/>
      <c r="E73" s="354"/>
      <c r="F73" s="354"/>
      <c r="G73" s="354"/>
      <c r="H73" s="355"/>
      <c r="I73" s="27"/>
      <c r="J73" s="27"/>
      <c r="K73" s="27"/>
      <c r="L73" s="27"/>
      <c r="M73" s="27"/>
      <c r="N73" s="27"/>
      <c r="O73" s="88">
        <f t="shared" si="26"/>
        <v>0</v>
      </c>
      <c r="P73" s="88">
        <f t="shared" si="27"/>
        <v>0</v>
      </c>
      <c r="Q73" s="206"/>
    </row>
    <row r="74" spans="1:23" s="103" customFormat="1" x14ac:dyDescent="0.2">
      <c r="A74" s="313" t="s">
        <v>130</v>
      </c>
      <c r="B74" s="314"/>
      <c r="C74" s="353"/>
      <c r="D74" s="354"/>
      <c r="E74" s="354"/>
      <c r="F74" s="354"/>
      <c r="G74" s="354"/>
      <c r="H74" s="355"/>
      <c r="I74" s="27"/>
      <c r="J74" s="27"/>
      <c r="K74" s="27"/>
      <c r="L74" s="27"/>
      <c r="M74" s="27"/>
      <c r="N74" s="27"/>
      <c r="O74" s="88">
        <f>SUM($I74,$K74,$M74)</f>
        <v>0</v>
      </c>
      <c r="P74" s="88">
        <f t="shared" si="27"/>
        <v>0</v>
      </c>
      <c r="Q74" s="206"/>
    </row>
    <row r="75" spans="1:23" s="103" customFormat="1" x14ac:dyDescent="0.2">
      <c r="A75" s="313" t="s">
        <v>131</v>
      </c>
      <c r="B75" s="314"/>
      <c r="C75" s="353"/>
      <c r="D75" s="354"/>
      <c r="E75" s="354"/>
      <c r="F75" s="354"/>
      <c r="G75" s="354"/>
      <c r="H75" s="355"/>
      <c r="I75" s="27"/>
      <c r="J75" s="27"/>
      <c r="M75" s="27"/>
      <c r="N75" s="27"/>
      <c r="O75" s="88">
        <f t="shared" si="26"/>
        <v>0</v>
      </c>
      <c r="P75" s="88">
        <f t="shared" si="27"/>
        <v>0</v>
      </c>
      <c r="Q75" s="206"/>
    </row>
    <row r="76" spans="1:23" s="103" customFormat="1" x14ac:dyDescent="0.2">
      <c r="A76" s="313" t="s">
        <v>132</v>
      </c>
      <c r="B76" s="314"/>
      <c r="C76" s="353"/>
      <c r="D76" s="354"/>
      <c r="E76" s="354"/>
      <c r="F76" s="354"/>
      <c r="G76" s="354"/>
      <c r="H76" s="355"/>
      <c r="I76" s="27"/>
      <c r="J76" s="27"/>
      <c r="M76" s="27"/>
      <c r="N76" s="27"/>
      <c r="O76" s="88">
        <f t="shared" si="26"/>
        <v>0</v>
      </c>
      <c r="P76" s="88">
        <f t="shared" si="27"/>
        <v>0</v>
      </c>
      <c r="Q76" s="206"/>
    </row>
    <row r="77" spans="1:23" s="103" customFormat="1" ht="12.75" customHeight="1" x14ac:dyDescent="0.2">
      <c r="A77" s="313" t="s">
        <v>133</v>
      </c>
      <c r="B77" s="314"/>
      <c r="C77" s="353"/>
      <c r="D77" s="354"/>
      <c r="E77" s="354"/>
      <c r="F77" s="354"/>
      <c r="G77" s="354"/>
      <c r="H77" s="355"/>
      <c r="I77" s="27"/>
      <c r="J77" s="27"/>
      <c r="M77" s="27"/>
      <c r="N77" s="27"/>
      <c r="O77" s="88">
        <f t="shared" si="26"/>
        <v>0</v>
      </c>
      <c r="P77" s="88">
        <f t="shared" si="27"/>
        <v>0</v>
      </c>
      <c r="Q77" s="206"/>
    </row>
    <row r="78" spans="1:23" s="103" customFormat="1" ht="12.75" customHeight="1" x14ac:dyDescent="0.2">
      <c r="A78" s="313" t="s">
        <v>134</v>
      </c>
      <c r="B78" s="314"/>
      <c r="C78" s="353"/>
      <c r="D78" s="354"/>
      <c r="E78" s="354"/>
      <c r="F78" s="354"/>
      <c r="G78" s="354"/>
      <c r="H78" s="355"/>
      <c r="I78" s="27"/>
      <c r="J78" s="27"/>
      <c r="M78" s="27"/>
      <c r="N78" s="27"/>
      <c r="O78" s="88">
        <f t="shared" si="26"/>
        <v>0</v>
      </c>
      <c r="P78" s="88">
        <f t="shared" si="27"/>
        <v>0</v>
      </c>
      <c r="Q78" s="206"/>
    </row>
    <row r="79" spans="1:23" s="103" customFormat="1" x14ac:dyDescent="0.2">
      <c r="A79" s="313" t="s">
        <v>135</v>
      </c>
      <c r="B79" s="314"/>
      <c r="C79" s="353"/>
      <c r="D79" s="354"/>
      <c r="E79" s="354"/>
      <c r="F79" s="354"/>
      <c r="G79" s="354"/>
      <c r="H79" s="355"/>
      <c r="I79" s="27"/>
      <c r="J79" s="27"/>
      <c r="M79" s="27"/>
      <c r="N79" s="27"/>
      <c r="O79" s="88">
        <f t="shared" si="26"/>
        <v>0</v>
      </c>
      <c r="P79" s="88">
        <f t="shared" si="27"/>
        <v>0</v>
      </c>
      <c r="Q79" s="206"/>
    </row>
    <row r="80" spans="1:23" s="103" customFormat="1" x14ac:dyDescent="0.2">
      <c r="A80" s="313" t="s">
        <v>136</v>
      </c>
      <c r="B80" s="314"/>
      <c r="C80" s="353"/>
      <c r="D80" s="354"/>
      <c r="E80" s="354"/>
      <c r="F80" s="354"/>
      <c r="G80" s="354"/>
      <c r="H80" s="355"/>
      <c r="I80" s="27"/>
      <c r="J80" s="27"/>
      <c r="M80" s="27"/>
      <c r="N80" s="27"/>
      <c r="O80" s="88">
        <f t="shared" si="26"/>
        <v>0</v>
      </c>
      <c r="P80" s="88">
        <f t="shared" si="27"/>
        <v>0</v>
      </c>
      <c r="Q80" s="206"/>
    </row>
    <row r="81" spans="1:25" s="103" customFormat="1" x14ac:dyDescent="0.2">
      <c r="A81" s="316" t="s">
        <v>88</v>
      </c>
      <c r="B81" s="316"/>
      <c r="C81" s="316"/>
      <c r="D81" s="316"/>
      <c r="E81" s="316"/>
      <c r="F81" s="316"/>
      <c r="G81" s="316"/>
      <c r="H81" s="316"/>
      <c r="I81" s="90">
        <f t="shared" ref="I81:N81" si="30">TRUNC(ROUND(SUM(I37,I39:I43,I51,I61:I80),0),0)</f>
        <v>0</v>
      </c>
      <c r="J81" s="90">
        <f t="shared" si="30"/>
        <v>0</v>
      </c>
      <c r="K81" s="90">
        <f t="shared" si="30"/>
        <v>0</v>
      </c>
      <c r="L81" s="90">
        <f t="shared" si="30"/>
        <v>0</v>
      </c>
      <c r="M81" s="90">
        <f t="shared" si="30"/>
        <v>0</v>
      </c>
      <c r="N81" s="90">
        <f t="shared" si="30"/>
        <v>0</v>
      </c>
      <c r="O81" s="90">
        <f>I81+K81+M81</f>
        <v>0</v>
      </c>
      <c r="P81" s="90">
        <f>J81+L81+N81</f>
        <v>0</v>
      </c>
      <c r="Q81" s="209"/>
    </row>
    <row r="82" spans="1:25" s="103" customFormat="1" x14ac:dyDescent="0.2">
      <c r="A82" s="316" t="s">
        <v>89</v>
      </c>
      <c r="B82" s="316"/>
      <c r="C82" s="316"/>
      <c r="D82" s="316"/>
      <c r="E82" s="316"/>
      <c r="F82" s="316"/>
      <c r="G82" s="316"/>
      <c r="H82" s="316"/>
      <c r="I82" s="91">
        <f>SUM(I55,I59,I81)</f>
        <v>0</v>
      </c>
      <c r="J82" s="91">
        <f>SUM(J56,J57,J81)</f>
        <v>0</v>
      </c>
      <c r="K82" s="91">
        <f>SUM(K55,K59,K81)</f>
        <v>0</v>
      </c>
      <c r="L82" s="91">
        <f>SUM(L56,L57,L81)</f>
        <v>0</v>
      </c>
      <c r="M82" s="91">
        <f>SUM(M55,M59,M81)</f>
        <v>0</v>
      </c>
      <c r="N82" s="91">
        <f>SUM(N56,N57,N81)</f>
        <v>0</v>
      </c>
      <c r="O82" s="91">
        <f>I82+K82+M82</f>
        <v>0</v>
      </c>
      <c r="P82" s="91">
        <f t="shared" si="27"/>
        <v>0</v>
      </c>
      <c r="Q82" s="211"/>
    </row>
    <row r="83" spans="1:25" s="103" customFormat="1" x14ac:dyDescent="0.2">
      <c r="A83" s="86"/>
      <c r="B83" s="86"/>
      <c r="C83" s="86"/>
      <c r="D83" s="86"/>
      <c r="E83" s="86"/>
      <c r="F83" s="86"/>
      <c r="G83" s="86"/>
      <c r="H83" s="86"/>
      <c r="I83" s="133"/>
      <c r="J83" s="133"/>
      <c r="K83" s="133"/>
      <c r="L83" s="133"/>
      <c r="M83" s="133"/>
      <c r="N83" s="133"/>
      <c r="O83" s="164"/>
      <c r="P83" s="164"/>
      <c r="Q83" s="164"/>
    </row>
    <row r="84" spans="1:25" s="103" customFormat="1" x14ac:dyDescent="0.2">
      <c r="A84" s="86"/>
      <c r="B84" s="86"/>
      <c r="C84" s="86"/>
      <c r="D84" s="86"/>
      <c r="E84" s="86"/>
      <c r="F84" s="86"/>
      <c r="G84" s="86"/>
      <c r="H84" s="86"/>
      <c r="I84" s="133"/>
      <c r="J84" s="133"/>
      <c r="K84" s="133"/>
      <c r="L84" s="133"/>
      <c r="M84" s="133"/>
      <c r="N84" s="133"/>
      <c r="O84" s="164"/>
      <c r="P84" s="164"/>
      <c r="Q84" s="164"/>
    </row>
    <row r="85" spans="1:25" s="103" customFormat="1" x14ac:dyDescent="0.2">
      <c r="A85" s="312" t="s">
        <v>150</v>
      </c>
      <c r="B85" s="312"/>
      <c r="C85" s="315" t="s">
        <v>151</v>
      </c>
      <c r="D85" s="315"/>
      <c r="E85" s="315"/>
      <c r="F85" s="315"/>
      <c r="G85" s="315"/>
      <c r="H85" s="315"/>
      <c r="I85" s="93" t="e">
        <f>I81/$O$81*$U$54</f>
        <v>#DIV/0!</v>
      </c>
      <c r="J85" s="93"/>
      <c r="K85" s="166" t="e">
        <f>K81/$O$81*$U$54</f>
        <v>#DIV/0!</v>
      </c>
      <c r="L85" s="93"/>
      <c r="M85" s="166" t="e">
        <f>M81/$O$81*$U$54</f>
        <v>#DIV/0!</v>
      </c>
      <c r="N85" s="93"/>
      <c r="O85" s="93" t="e">
        <f>I85+K85+M85</f>
        <v>#DIV/0!</v>
      </c>
      <c r="P85" s="93"/>
      <c r="Q85" s="93"/>
    </row>
    <row r="86" spans="1:25" s="103" customFormat="1" x14ac:dyDescent="0.2">
      <c r="A86" s="312"/>
      <c r="B86" s="312"/>
      <c r="C86" s="315" t="s">
        <v>89</v>
      </c>
      <c r="D86" s="315"/>
      <c r="E86" s="315"/>
      <c r="F86" s="315"/>
      <c r="G86" s="315"/>
      <c r="H86" s="315"/>
      <c r="I86" s="93" t="e">
        <f>I81+I85</f>
        <v>#DIV/0!</v>
      </c>
      <c r="J86" s="93"/>
      <c r="K86" s="93" t="e">
        <f>K81+K85</f>
        <v>#DIV/0!</v>
      </c>
      <c r="L86" s="93"/>
      <c r="M86" s="93" t="e">
        <f>M81+M85</f>
        <v>#DIV/0!</v>
      </c>
      <c r="N86" s="93"/>
      <c r="O86" s="93" t="e">
        <f>I86+K86+M86</f>
        <v>#DIV/0!</v>
      </c>
      <c r="P86" s="93"/>
      <c r="Q86" s="93"/>
      <c r="R86" s="134" t="e">
        <f>IF(O82&lt;O86,O82,O86)</f>
        <v>#DIV/0!</v>
      </c>
      <c r="S86" s="135" t="s">
        <v>139</v>
      </c>
    </row>
    <row r="87" spans="1:25" s="95" customFormat="1" ht="18" x14ac:dyDescent="0.25">
      <c r="A87" s="356"/>
      <c r="B87" s="356"/>
      <c r="C87" s="356"/>
      <c r="D87" s="356"/>
      <c r="E87" s="356"/>
      <c r="F87" s="356"/>
      <c r="G87" s="356"/>
      <c r="H87" s="356"/>
      <c r="I87" s="356"/>
      <c r="J87" s="356"/>
      <c r="K87" s="356"/>
      <c r="L87" s="356"/>
      <c r="M87" s="356"/>
      <c r="N87" s="356"/>
      <c r="O87" s="356"/>
      <c r="P87" s="356"/>
      <c r="Q87" s="164"/>
    </row>
    <row r="88" spans="1:25" s="103" customFormat="1" ht="39.75" customHeight="1" x14ac:dyDescent="0.2">
      <c r="A88" s="384" t="s">
        <v>90</v>
      </c>
      <c r="B88" s="384"/>
      <c r="C88" s="384"/>
      <c r="D88" s="384"/>
      <c r="E88" s="384"/>
      <c r="F88" s="384"/>
      <c r="G88" s="384"/>
      <c r="H88" s="384"/>
      <c r="I88" s="384"/>
      <c r="J88" s="384"/>
      <c r="K88" s="384"/>
      <c r="L88" s="384"/>
      <c r="M88" s="384"/>
      <c r="N88" s="384"/>
      <c r="O88" s="384"/>
      <c r="P88" s="384"/>
      <c r="Q88" s="384"/>
    </row>
    <row r="89" spans="1:25" s="103" customFormat="1" x14ac:dyDescent="0.2"/>
    <row r="90" spans="1:25" s="103" customFormat="1" x14ac:dyDescent="0.2">
      <c r="B90" s="310" t="s">
        <v>92</v>
      </c>
      <c r="C90" s="310"/>
      <c r="D90" s="310"/>
      <c r="E90" s="310"/>
      <c r="G90" s="310" t="s">
        <v>103</v>
      </c>
      <c r="H90" s="310"/>
      <c r="I90" s="310"/>
      <c r="J90" s="137"/>
      <c r="K90" s="385" t="s">
        <v>105</v>
      </c>
      <c r="L90" s="385"/>
      <c r="M90" s="385"/>
      <c r="N90" s="137"/>
      <c r="O90" s="137"/>
      <c r="T90" s="103" t="s">
        <v>91</v>
      </c>
    </row>
    <row r="91" spans="1:25" s="103" customFormat="1" x14ac:dyDescent="0.2">
      <c r="B91" s="138" t="s">
        <v>93</v>
      </c>
      <c r="C91" s="138" t="s">
        <v>94</v>
      </c>
      <c r="D91" s="311" t="s">
        <v>95</v>
      </c>
      <c r="E91" s="311"/>
      <c r="G91" s="138" t="s">
        <v>93</v>
      </c>
      <c r="H91" s="138" t="s">
        <v>94</v>
      </c>
      <c r="I91" s="138" t="s">
        <v>95</v>
      </c>
      <c r="K91" s="138" t="s">
        <v>93</v>
      </c>
      <c r="L91" s="138" t="s">
        <v>94</v>
      </c>
      <c r="M91" s="138" t="s">
        <v>95</v>
      </c>
      <c r="N91" s="139"/>
      <c r="O91" s="139"/>
      <c r="T91" s="136" t="str">
        <f>+I9</f>
        <v>Year 1</v>
      </c>
      <c r="U91" s="136"/>
      <c r="V91" s="136" t="str">
        <f>+K9</f>
        <v>Year 2</v>
      </c>
      <c r="W91" s="136"/>
      <c r="X91" s="136" t="str">
        <f>+M9</f>
        <v>Year 3</v>
      </c>
      <c r="Y91" s="136"/>
    </row>
    <row r="92" spans="1:25" s="103" customFormat="1" x14ac:dyDescent="0.2">
      <c r="B92" s="139">
        <f t="shared" ref="B92:B101" si="31">+I71</f>
        <v>0</v>
      </c>
      <c r="C92" s="103">
        <f>T93*D59</f>
        <v>0</v>
      </c>
      <c r="D92" s="309">
        <f>B92+C92</f>
        <v>0</v>
      </c>
      <c r="E92" s="309"/>
      <c r="F92" s="5"/>
      <c r="G92" s="139">
        <f t="shared" ref="G92:G101" si="32">+K71</f>
        <v>0</v>
      </c>
      <c r="H92" s="139">
        <f>V93*D59</f>
        <v>0</v>
      </c>
      <c r="I92" s="139">
        <f>G92+H92</f>
        <v>0</v>
      </c>
      <c r="K92" s="139">
        <f t="shared" ref="K92:K101" si="33">+M71</f>
        <v>0</v>
      </c>
      <c r="L92" s="103">
        <f>X93*D59</f>
        <v>0</v>
      </c>
      <c r="M92" s="139">
        <f>K92+L92</f>
        <v>0</v>
      </c>
      <c r="N92" s="139"/>
      <c r="O92" s="139"/>
      <c r="Q92" s="138"/>
      <c r="S92" s="103" t="s">
        <v>96</v>
      </c>
      <c r="T92" s="140" t="str">
        <f t="shared" ref="T92:Y92" si="34">I10</f>
        <v>Sponsor</v>
      </c>
      <c r="U92" s="140" t="str">
        <f t="shared" si="34"/>
        <v>UA</v>
      </c>
      <c r="V92" s="140" t="str">
        <f t="shared" si="34"/>
        <v>Sponsor</v>
      </c>
      <c r="W92" s="140" t="str">
        <f t="shared" si="34"/>
        <v>UA</v>
      </c>
      <c r="X92" s="140" t="str">
        <f t="shared" si="34"/>
        <v>Sponsor</v>
      </c>
      <c r="Y92" s="140" t="str">
        <f t="shared" si="34"/>
        <v>UA</v>
      </c>
    </row>
    <row r="93" spans="1:25" s="103" customFormat="1" x14ac:dyDescent="0.2">
      <c r="B93" s="139">
        <f t="shared" si="31"/>
        <v>0</v>
      </c>
      <c r="C93" s="103">
        <f>T94*D59</f>
        <v>0</v>
      </c>
      <c r="D93" s="309">
        <f t="shared" ref="D93:D101" si="35">B93+C93</f>
        <v>0</v>
      </c>
      <c r="E93" s="309"/>
      <c r="F93" s="5"/>
      <c r="G93" s="139">
        <f t="shared" si="32"/>
        <v>0</v>
      </c>
      <c r="H93" s="139">
        <f>V94*D59</f>
        <v>0</v>
      </c>
      <c r="I93" s="139">
        <f t="shared" ref="I93:I101" si="36">G93+H93</f>
        <v>0</v>
      </c>
      <c r="K93" s="139">
        <f t="shared" si="33"/>
        <v>0</v>
      </c>
      <c r="L93" s="103">
        <f>X94*D59</f>
        <v>0</v>
      </c>
      <c r="M93" s="139">
        <f>K93+L93</f>
        <v>0</v>
      </c>
      <c r="N93" s="139"/>
      <c r="O93" s="139"/>
      <c r="Q93" s="139"/>
      <c r="S93" s="103" t="str">
        <f t="shared" ref="S93:S102" si="37">IF(C71=0,"None",C71)</f>
        <v>None</v>
      </c>
      <c r="T93" s="27">
        <f t="shared" ref="T93:T102" si="38">(IF(OR(I71=0,I71=""),0,(IF(I71&lt;=25000,I71,25000))))</f>
        <v>0</v>
      </c>
      <c r="U93" s="27">
        <f t="shared" ref="U93:U102" si="39">(IF(OR(J71=0,J71=""),0,(IF(J71&lt;=25000,J71,25000))))</f>
        <v>0</v>
      </c>
      <c r="V93" s="27">
        <f t="shared" ref="V93:V102" si="40">IF(AA$126="N/A",0,IF(OR(K71=0,K71=""),0,(IF(I71+K71&lt;=25000,K71,25000-T93))))</f>
        <v>0</v>
      </c>
      <c r="W93" s="27">
        <f t="shared" ref="W93:W102" si="41">IF(AB$126="N/A",0,IF(OR(L71=0,L71=""),0,(IF(J71+L71&lt;=25000,L71,25000-U93))))</f>
        <v>0</v>
      </c>
      <c r="X93" s="27">
        <f t="shared" ref="X93:X102" si="42">IF(AC$126="N/A",0,IF(OR(M71=0,M71=""),0,(IF(I71+K71+M71&lt;=25000,M71,25000-T93-V93))))</f>
        <v>0</v>
      </c>
      <c r="Y93" s="27">
        <f t="shared" ref="Y93:Y102" si="43">IF(AD$126="N/A",0,IF(OR(N71=0,N71=""),0,(IF(J71+L71+N71&lt;=25000,N71,25000-U93-W93))))</f>
        <v>0</v>
      </c>
    </row>
    <row r="94" spans="1:25" s="103" customFormat="1" x14ac:dyDescent="0.2">
      <c r="A94" s="113"/>
      <c r="B94" s="139">
        <f t="shared" si="31"/>
        <v>0</v>
      </c>
      <c r="C94" s="103">
        <f>T95*D59</f>
        <v>0</v>
      </c>
      <c r="D94" s="309">
        <f t="shared" si="35"/>
        <v>0</v>
      </c>
      <c r="E94" s="309"/>
      <c r="F94" s="5"/>
      <c r="G94" s="139">
        <f t="shared" si="32"/>
        <v>0</v>
      </c>
      <c r="H94" s="139">
        <f>V95*D59</f>
        <v>0</v>
      </c>
      <c r="I94" s="139">
        <f t="shared" si="36"/>
        <v>0</v>
      </c>
      <c r="K94" s="139">
        <f t="shared" si="33"/>
        <v>0</v>
      </c>
      <c r="L94" s="103">
        <f>X95*D59</f>
        <v>0</v>
      </c>
      <c r="M94" s="139">
        <f t="shared" ref="M94:M101" si="44">K94+L94</f>
        <v>0</v>
      </c>
      <c r="N94" s="141"/>
      <c r="O94" s="141"/>
      <c r="Q94" s="139"/>
      <c r="S94" s="103" t="str">
        <f t="shared" si="37"/>
        <v>None</v>
      </c>
      <c r="T94" s="27">
        <f t="shared" si="38"/>
        <v>0</v>
      </c>
      <c r="U94" s="27">
        <f t="shared" si="39"/>
        <v>0</v>
      </c>
      <c r="V94" s="27">
        <f t="shared" si="40"/>
        <v>0</v>
      </c>
      <c r="W94" s="27">
        <f t="shared" si="41"/>
        <v>0</v>
      </c>
      <c r="X94" s="27">
        <f t="shared" si="42"/>
        <v>0</v>
      </c>
      <c r="Y94" s="27">
        <f t="shared" si="43"/>
        <v>0</v>
      </c>
    </row>
    <row r="95" spans="1:25" s="103" customFormat="1" x14ac:dyDescent="0.2">
      <c r="A95" s="114"/>
      <c r="B95" s="139">
        <f t="shared" si="31"/>
        <v>0</v>
      </c>
      <c r="C95" s="103">
        <f>T96*D59</f>
        <v>0</v>
      </c>
      <c r="D95" s="309">
        <f t="shared" si="35"/>
        <v>0</v>
      </c>
      <c r="E95" s="309"/>
      <c r="F95" s="5"/>
      <c r="G95" s="139">
        <f t="shared" si="32"/>
        <v>0</v>
      </c>
      <c r="H95" s="139">
        <f>V96*D59</f>
        <v>0</v>
      </c>
      <c r="I95" s="139">
        <f t="shared" si="36"/>
        <v>0</v>
      </c>
      <c r="K95" s="139">
        <f t="shared" si="33"/>
        <v>0</v>
      </c>
      <c r="L95" s="103">
        <f>X96*D59</f>
        <v>0</v>
      </c>
      <c r="M95" s="139">
        <f t="shared" si="44"/>
        <v>0</v>
      </c>
      <c r="N95" s="142"/>
      <c r="O95" s="142"/>
      <c r="Q95" s="139"/>
      <c r="S95" s="103" t="str">
        <f t="shared" si="37"/>
        <v>None</v>
      </c>
      <c r="T95" s="27">
        <f t="shared" si="38"/>
        <v>0</v>
      </c>
      <c r="U95" s="27">
        <f t="shared" si="39"/>
        <v>0</v>
      </c>
      <c r="V95" s="27">
        <f t="shared" si="40"/>
        <v>0</v>
      </c>
      <c r="W95" s="27">
        <f t="shared" si="41"/>
        <v>0</v>
      </c>
      <c r="X95" s="27">
        <f t="shared" si="42"/>
        <v>0</v>
      </c>
      <c r="Y95" s="27">
        <f t="shared" si="43"/>
        <v>0</v>
      </c>
    </row>
    <row r="96" spans="1:25" s="103" customFormat="1" x14ac:dyDescent="0.2">
      <c r="B96" s="139">
        <f t="shared" si="31"/>
        <v>0</v>
      </c>
      <c r="C96" s="103">
        <f>T97*D59</f>
        <v>0</v>
      </c>
      <c r="D96" s="309">
        <f t="shared" si="35"/>
        <v>0</v>
      </c>
      <c r="E96" s="309"/>
      <c r="F96" s="5"/>
      <c r="G96" s="139">
        <f t="shared" si="32"/>
        <v>0</v>
      </c>
      <c r="H96" s="139">
        <f>V97*D59</f>
        <v>0</v>
      </c>
      <c r="I96" s="139">
        <f t="shared" si="36"/>
        <v>0</v>
      </c>
      <c r="K96" s="139">
        <f t="shared" si="33"/>
        <v>0</v>
      </c>
      <c r="L96" s="103">
        <f>X97*D59</f>
        <v>0</v>
      </c>
      <c r="M96" s="139">
        <f t="shared" si="44"/>
        <v>0</v>
      </c>
      <c r="N96" s="139"/>
      <c r="O96" s="139"/>
      <c r="Q96" s="139"/>
      <c r="S96" s="103" t="str">
        <f t="shared" si="37"/>
        <v>None</v>
      </c>
      <c r="T96" s="27">
        <f t="shared" si="38"/>
        <v>0</v>
      </c>
      <c r="U96" s="27">
        <f t="shared" si="39"/>
        <v>0</v>
      </c>
      <c r="V96" s="27">
        <f t="shared" si="40"/>
        <v>0</v>
      </c>
      <c r="W96" s="27">
        <f t="shared" si="41"/>
        <v>0</v>
      </c>
      <c r="X96" s="27">
        <f t="shared" si="42"/>
        <v>0</v>
      </c>
      <c r="Y96" s="27">
        <f t="shared" si="43"/>
        <v>0</v>
      </c>
    </row>
    <row r="97" spans="2:25" s="103" customFormat="1" x14ac:dyDescent="0.2">
      <c r="B97" s="139">
        <f t="shared" si="31"/>
        <v>0</v>
      </c>
      <c r="C97" s="103">
        <f>T98*D59</f>
        <v>0</v>
      </c>
      <c r="D97" s="309">
        <f t="shared" si="35"/>
        <v>0</v>
      </c>
      <c r="E97" s="309"/>
      <c r="F97" s="5"/>
      <c r="G97" s="139">
        <f t="shared" si="32"/>
        <v>0</v>
      </c>
      <c r="H97" s="139">
        <f>V98*D59</f>
        <v>0</v>
      </c>
      <c r="I97" s="139">
        <f t="shared" si="36"/>
        <v>0</v>
      </c>
      <c r="K97" s="139">
        <f t="shared" si="33"/>
        <v>0</v>
      </c>
      <c r="L97" s="103">
        <f>X98*D59</f>
        <v>0</v>
      </c>
      <c r="M97" s="139">
        <f t="shared" si="44"/>
        <v>0</v>
      </c>
      <c r="N97" s="139"/>
      <c r="O97" s="139"/>
      <c r="Q97" s="139"/>
      <c r="S97" s="103" t="str">
        <f t="shared" si="37"/>
        <v>None</v>
      </c>
      <c r="T97" s="27">
        <f t="shared" si="38"/>
        <v>0</v>
      </c>
      <c r="U97" s="27">
        <f t="shared" si="39"/>
        <v>0</v>
      </c>
      <c r="V97" s="27">
        <f t="shared" si="40"/>
        <v>0</v>
      </c>
      <c r="W97" s="27">
        <f t="shared" si="41"/>
        <v>0</v>
      </c>
      <c r="X97" s="27">
        <f t="shared" si="42"/>
        <v>0</v>
      </c>
      <c r="Y97" s="27">
        <f t="shared" si="43"/>
        <v>0</v>
      </c>
    </row>
    <row r="98" spans="2:25" s="103" customFormat="1" x14ac:dyDescent="0.2">
      <c r="B98" s="139">
        <f t="shared" si="31"/>
        <v>0</v>
      </c>
      <c r="C98" s="103">
        <f>T99*D59</f>
        <v>0</v>
      </c>
      <c r="D98" s="309">
        <f t="shared" si="35"/>
        <v>0</v>
      </c>
      <c r="E98" s="309"/>
      <c r="F98" s="5"/>
      <c r="G98" s="139">
        <f t="shared" si="32"/>
        <v>0</v>
      </c>
      <c r="H98" s="139">
        <f>V99*D59</f>
        <v>0</v>
      </c>
      <c r="I98" s="139">
        <f t="shared" si="36"/>
        <v>0</v>
      </c>
      <c r="K98" s="139">
        <f t="shared" si="33"/>
        <v>0</v>
      </c>
      <c r="L98" s="103">
        <f>X99*D59</f>
        <v>0</v>
      </c>
      <c r="M98" s="139">
        <f t="shared" si="44"/>
        <v>0</v>
      </c>
      <c r="N98" s="139"/>
      <c r="O98" s="139"/>
      <c r="Q98" s="139"/>
      <c r="S98" s="103" t="str">
        <f t="shared" si="37"/>
        <v>None</v>
      </c>
      <c r="T98" s="27">
        <f t="shared" si="38"/>
        <v>0</v>
      </c>
      <c r="U98" s="27">
        <f t="shared" si="39"/>
        <v>0</v>
      </c>
      <c r="V98" s="27">
        <f t="shared" si="40"/>
        <v>0</v>
      </c>
      <c r="W98" s="27">
        <f t="shared" si="41"/>
        <v>0</v>
      </c>
      <c r="X98" s="27">
        <f t="shared" si="42"/>
        <v>0</v>
      </c>
      <c r="Y98" s="27">
        <f t="shared" si="43"/>
        <v>0</v>
      </c>
    </row>
    <row r="99" spans="2:25" s="103" customFormat="1" x14ac:dyDescent="0.2">
      <c r="B99" s="139">
        <f t="shared" si="31"/>
        <v>0</v>
      </c>
      <c r="C99" s="103">
        <f>T100*D59</f>
        <v>0</v>
      </c>
      <c r="D99" s="309">
        <f t="shared" si="35"/>
        <v>0</v>
      </c>
      <c r="E99" s="309"/>
      <c r="F99" s="5"/>
      <c r="G99" s="139">
        <f t="shared" si="32"/>
        <v>0</v>
      </c>
      <c r="H99" s="139">
        <f>V100*D59</f>
        <v>0</v>
      </c>
      <c r="I99" s="139">
        <f t="shared" si="36"/>
        <v>0</v>
      </c>
      <c r="K99" s="139">
        <f t="shared" si="33"/>
        <v>0</v>
      </c>
      <c r="L99" s="103">
        <f>X100*D59</f>
        <v>0</v>
      </c>
      <c r="M99" s="139">
        <f t="shared" si="44"/>
        <v>0</v>
      </c>
      <c r="N99" s="139"/>
      <c r="O99" s="139"/>
      <c r="Q99" s="139"/>
      <c r="S99" s="103" t="str">
        <f t="shared" si="37"/>
        <v>None</v>
      </c>
      <c r="T99" s="27">
        <f t="shared" si="38"/>
        <v>0</v>
      </c>
      <c r="U99" s="27">
        <f t="shared" si="39"/>
        <v>0</v>
      </c>
      <c r="V99" s="27">
        <f t="shared" si="40"/>
        <v>0</v>
      </c>
      <c r="W99" s="27">
        <f t="shared" si="41"/>
        <v>0</v>
      </c>
      <c r="X99" s="27">
        <f t="shared" si="42"/>
        <v>0</v>
      </c>
      <c r="Y99" s="27">
        <f t="shared" si="43"/>
        <v>0</v>
      </c>
    </row>
    <row r="100" spans="2:25" s="103" customFormat="1" x14ac:dyDescent="0.2">
      <c r="B100" s="139">
        <f t="shared" si="31"/>
        <v>0</v>
      </c>
      <c r="C100" s="103">
        <f>T101*D59</f>
        <v>0</v>
      </c>
      <c r="D100" s="309">
        <f t="shared" si="35"/>
        <v>0</v>
      </c>
      <c r="E100" s="309"/>
      <c r="F100" s="5"/>
      <c r="G100" s="139">
        <f t="shared" si="32"/>
        <v>0</v>
      </c>
      <c r="H100" s="139">
        <f>V101*D59</f>
        <v>0</v>
      </c>
      <c r="I100" s="139">
        <f t="shared" si="36"/>
        <v>0</v>
      </c>
      <c r="K100" s="139">
        <f t="shared" si="33"/>
        <v>0</v>
      </c>
      <c r="L100" s="103">
        <f>X101*D59</f>
        <v>0</v>
      </c>
      <c r="M100" s="139">
        <f t="shared" si="44"/>
        <v>0</v>
      </c>
      <c r="N100" s="139"/>
      <c r="O100" s="139"/>
      <c r="Q100" s="139"/>
      <c r="S100" s="103" t="str">
        <f t="shared" si="37"/>
        <v>None</v>
      </c>
      <c r="T100" s="27">
        <f t="shared" si="38"/>
        <v>0</v>
      </c>
      <c r="U100" s="27">
        <f t="shared" si="39"/>
        <v>0</v>
      </c>
      <c r="V100" s="27">
        <f t="shared" si="40"/>
        <v>0</v>
      </c>
      <c r="W100" s="27">
        <f t="shared" si="41"/>
        <v>0</v>
      </c>
      <c r="X100" s="27">
        <f t="shared" si="42"/>
        <v>0</v>
      </c>
      <c r="Y100" s="27">
        <f t="shared" si="43"/>
        <v>0</v>
      </c>
    </row>
    <row r="101" spans="2:25" s="103" customFormat="1" x14ac:dyDescent="0.2">
      <c r="B101" s="139">
        <f t="shared" si="31"/>
        <v>0</v>
      </c>
      <c r="C101" s="103">
        <f>T102*D59</f>
        <v>0</v>
      </c>
      <c r="D101" s="309">
        <f t="shared" si="35"/>
        <v>0</v>
      </c>
      <c r="E101" s="309"/>
      <c r="F101" s="5"/>
      <c r="G101" s="139">
        <f t="shared" si="32"/>
        <v>0</v>
      </c>
      <c r="H101" s="139">
        <f>V102*D59</f>
        <v>0</v>
      </c>
      <c r="I101" s="139">
        <f t="shared" si="36"/>
        <v>0</v>
      </c>
      <c r="K101" s="139">
        <f t="shared" si="33"/>
        <v>0</v>
      </c>
      <c r="L101" s="103">
        <f>X102*D59</f>
        <v>0</v>
      </c>
      <c r="M101" s="139">
        <f t="shared" si="44"/>
        <v>0</v>
      </c>
      <c r="N101" s="139"/>
      <c r="O101" s="139"/>
      <c r="Q101" s="139"/>
      <c r="S101" s="103" t="str">
        <f t="shared" si="37"/>
        <v>None</v>
      </c>
      <c r="T101" s="27">
        <f t="shared" si="38"/>
        <v>0</v>
      </c>
      <c r="U101" s="27">
        <f t="shared" si="39"/>
        <v>0</v>
      </c>
      <c r="V101" s="27">
        <f t="shared" si="40"/>
        <v>0</v>
      </c>
      <c r="W101" s="27">
        <f t="shared" si="41"/>
        <v>0</v>
      </c>
      <c r="X101" s="27">
        <f t="shared" si="42"/>
        <v>0</v>
      </c>
      <c r="Y101" s="27">
        <f t="shared" si="43"/>
        <v>0</v>
      </c>
    </row>
    <row r="102" spans="2:25" s="103" customFormat="1" x14ac:dyDescent="0.2">
      <c r="I102" s="139"/>
      <c r="J102" s="139"/>
      <c r="K102" s="139"/>
      <c r="L102" s="139"/>
      <c r="M102" s="139"/>
      <c r="N102" s="139"/>
      <c r="O102" s="139"/>
      <c r="Q102" s="139"/>
      <c r="S102" s="103" t="str">
        <f t="shared" si="37"/>
        <v>None</v>
      </c>
      <c r="T102" s="27">
        <f t="shared" si="38"/>
        <v>0</v>
      </c>
      <c r="U102" s="27">
        <f t="shared" si="39"/>
        <v>0</v>
      </c>
      <c r="V102" s="27">
        <f t="shared" si="40"/>
        <v>0</v>
      </c>
      <c r="W102" s="27">
        <f t="shared" si="41"/>
        <v>0</v>
      </c>
      <c r="X102" s="27">
        <f t="shared" si="42"/>
        <v>0</v>
      </c>
      <c r="Y102" s="27">
        <f t="shared" si="43"/>
        <v>0</v>
      </c>
    </row>
    <row r="103" spans="2:25" s="103" customFormat="1" ht="13.5" thickBot="1" x14ac:dyDescent="0.25">
      <c r="I103" s="139"/>
      <c r="J103" s="139"/>
      <c r="K103" s="139"/>
      <c r="L103" s="139"/>
      <c r="M103" s="139"/>
      <c r="N103" s="139"/>
      <c r="O103" s="139"/>
      <c r="Q103" s="142"/>
      <c r="T103" s="143">
        <f t="shared" ref="T103:Y103" si="45">SUM(T93:T102)</f>
        <v>0</v>
      </c>
      <c r="U103" s="143">
        <f t="shared" si="45"/>
        <v>0</v>
      </c>
      <c r="V103" s="143">
        <f t="shared" si="45"/>
        <v>0</v>
      </c>
      <c r="W103" s="143">
        <f t="shared" si="45"/>
        <v>0</v>
      </c>
      <c r="X103" s="143">
        <f t="shared" si="45"/>
        <v>0</v>
      </c>
      <c r="Y103" s="143">
        <f t="shared" si="45"/>
        <v>0</v>
      </c>
    </row>
    <row r="104" spans="2:25" s="103" customFormat="1" ht="13.5" thickTop="1" x14ac:dyDescent="0.2">
      <c r="I104" s="139"/>
      <c r="J104" s="139"/>
      <c r="K104" s="139"/>
      <c r="L104" s="139"/>
      <c r="M104" s="139"/>
      <c r="N104" s="139"/>
      <c r="O104" s="139"/>
    </row>
    <row r="105" spans="2:25" s="103" customFormat="1" x14ac:dyDescent="0.2">
      <c r="I105" s="139"/>
      <c r="J105" s="139"/>
      <c r="K105" s="139"/>
      <c r="L105" s="139"/>
      <c r="M105" s="139"/>
      <c r="N105" s="139"/>
      <c r="O105" s="139"/>
    </row>
    <row r="106" spans="2:25" s="103" customFormat="1" x14ac:dyDescent="0.2">
      <c r="I106" s="139"/>
      <c r="J106" s="139"/>
      <c r="K106" s="139"/>
      <c r="L106" s="139"/>
      <c r="M106" s="139"/>
      <c r="N106" s="139"/>
      <c r="O106" s="139"/>
    </row>
    <row r="107" spans="2:25" s="103" customFormat="1" x14ac:dyDescent="0.2">
      <c r="I107" s="139"/>
      <c r="J107" s="139"/>
      <c r="K107" s="139"/>
      <c r="L107" s="139"/>
      <c r="M107" s="139"/>
      <c r="N107" s="139"/>
      <c r="O107" s="139"/>
    </row>
    <row r="108" spans="2:25" s="103" customFormat="1" x14ac:dyDescent="0.2">
      <c r="I108" s="139"/>
      <c r="J108" s="139"/>
      <c r="K108" s="139"/>
      <c r="L108" s="139"/>
      <c r="M108" s="139"/>
      <c r="N108" s="139"/>
      <c r="O108" s="139"/>
    </row>
    <row r="109" spans="2:25" s="103" customFormat="1" x14ac:dyDescent="0.2">
      <c r="I109" s="139"/>
      <c r="J109" s="139"/>
      <c r="K109" s="139"/>
      <c r="L109" s="139"/>
      <c r="M109" s="139"/>
      <c r="N109" s="139"/>
      <c r="O109" s="139"/>
    </row>
    <row r="110" spans="2:25" s="103" customFormat="1" x14ac:dyDescent="0.2">
      <c r="O110" s="144"/>
    </row>
    <row r="111" spans="2:25" s="103" customFormat="1" x14ac:dyDescent="0.2">
      <c r="O111" s="144"/>
    </row>
    <row r="112" spans="2:25" s="103" customFormat="1" x14ac:dyDescent="0.2">
      <c r="O112" s="144"/>
    </row>
    <row r="113" spans="15:15" s="103" customFormat="1" x14ac:dyDescent="0.2">
      <c r="O113" s="144"/>
    </row>
    <row r="114" spans="15:15" s="103" customFormat="1" x14ac:dyDescent="0.2">
      <c r="O114" s="144"/>
    </row>
    <row r="115" spans="15:15" s="103" customFormat="1" x14ac:dyDescent="0.2">
      <c r="O115" s="144"/>
    </row>
    <row r="116" spans="15:15" s="103" customFormat="1" x14ac:dyDescent="0.2">
      <c r="O116" s="144"/>
    </row>
    <row r="117" spans="15:15" s="103" customFormat="1" x14ac:dyDescent="0.2">
      <c r="O117" s="144"/>
    </row>
    <row r="118" spans="15:15" s="103" customFormat="1" x14ac:dyDescent="0.2">
      <c r="O118" s="144"/>
    </row>
    <row r="119" spans="15:15" s="103" customFormat="1" x14ac:dyDescent="0.2">
      <c r="O119" s="144"/>
    </row>
    <row r="120" spans="15:15" s="103" customFormat="1" x14ac:dyDescent="0.2">
      <c r="O120" s="144"/>
    </row>
    <row r="121" spans="15:15" s="103" customFormat="1" x14ac:dyDescent="0.2">
      <c r="O121" s="144"/>
    </row>
    <row r="122" spans="15:15" s="103" customFormat="1" x14ac:dyDescent="0.2">
      <c r="O122" s="144"/>
    </row>
    <row r="123" spans="15:15" s="103" customFormat="1" x14ac:dyDescent="0.2">
      <c r="O123" s="144"/>
    </row>
    <row r="124" spans="15:15" s="103" customFormat="1" x14ac:dyDescent="0.2">
      <c r="O124" s="144"/>
    </row>
    <row r="125" spans="15:15" s="103" customFormat="1" x14ac:dyDescent="0.2">
      <c r="O125" s="144"/>
    </row>
    <row r="126" spans="15:15" s="103" customFormat="1" x14ac:dyDescent="0.2">
      <c r="O126" s="144"/>
    </row>
    <row r="127" spans="15:15" s="103" customFormat="1" x14ac:dyDescent="0.2">
      <c r="O127" s="144"/>
    </row>
    <row r="128" spans="15:15" s="103" customFormat="1" x14ac:dyDescent="0.2">
      <c r="O128" s="144"/>
    </row>
    <row r="129" spans="15:261" s="103" customFormat="1" x14ac:dyDescent="0.2">
      <c r="O129" s="144"/>
    </row>
    <row r="130" spans="15:261" s="103" customFormat="1" x14ac:dyDescent="0.2">
      <c r="O130" s="144"/>
    </row>
    <row r="131" spans="15:261" s="103" customFormat="1" x14ac:dyDescent="0.2">
      <c r="O131" s="144"/>
    </row>
    <row r="132" spans="15:261" s="103" customFormat="1" x14ac:dyDescent="0.2">
      <c r="O132" s="144"/>
      <c r="Y132" s="310"/>
      <c r="Z132" s="310"/>
      <c r="AA132" s="310"/>
      <c r="AB132" s="310"/>
      <c r="AC132" s="310"/>
      <c r="AD132" s="310"/>
      <c r="AE132" s="310"/>
      <c r="AF132" s="310"/>
      <c r="AG132" s="310"/>
      <c r="AH132" s="310"/>
      <c r="AI132" s="136"/>
      <c r="AJ132" s="136"/>
      <c r="AM132" s="136"/>
      <c r="AN132" s="136"/>
    </row>
    <row r="133" spans="15:261" s="103" customFormat="1" x14ac:dyDescent="0.2">
      <c r="O133" s="144"/>
      <c r="Y133" s="140"/>
      <c r="Z133" s="140"/>
      <c r="AA133" s="140"/>
      <c r="AB133" s="140"/>
      <c r="AC133" s="140"/>
      <c r="AD133" s="140"/>
      <c r="AE133" s="140"/>
      <c r="AF133" s="140"/>
      <c r="AG133" s="140"/>
      <c r="AH133" s="140"/>
      <c r="AI133" s="140"/>
      <c r="AJ133" s="140"/>
      <c r="AM133" s="140"/>
      <c r="AN133" s="140"/>
      <c r="JA133" s="139"/>
    </row>
    <row r="134" spans="15:261" s="103" customFormat="1" x14ac:dyDescent="0.2">
      <c r="O134" s="144"/>
      <c r="Y134" s="27"/>
      <c r="Z134" s="27"/>
      <c r="AA134" s="27"/>
      <c r="AB134" s="27"/>
      <c r="AC134" s="27"/>
      <c r="AD134" s="27"/>
      <c r="AE134" s="27"/>
      <c r="AF134" s="27"/>
      <c r="AG134" s="27"/>
      <c r="AH134" s="27"/>
    </row>
    <row r="135" spans="15:261" s="103" customFormat="1" x14ac:dyDescent="0.2">
      <c r="O135" s="144"/>
      <c r="Y135" s="27"/>
      <c r="Z135" s="27"/>
      <c r="AA135" s="27"/>
      <c r="AB135" s="27"/>
      <c r="AC135" s="27"/>
      <c r="AD135" s="27"/>
      <c r="AE135" s="27"/>
      <c r="AF135" s="27"/>
      <c r="AG135" s="27"/>
      <c r="AH135" s="27"/>
    </row>
    <row r="136" spans="15:261" s="103" customFormat="1" x14ac:dyDescent="0.2">
      <c r="O136" s="144"/>
      <c r="Y136" s="27"/>
      <c r="Z136" s="27"/>
      <c r="AA136" s="27"/>
      <c r="AB136" s="27"/>
      <c r="AC136" s="27"/>
      <c r="AD136" s="27"/>
      <c r="AE136" s="27"/>
      <c r="AF136" s="27"/>
      <c r="AG136" s="27"/>
      <c r="AH136" s="27"/>
    </row>
    <row r="137" spans="15:261" s="103" customFormat="1" x14ac:dyDescent="0.2">
      <c r="O137" s="144"/>
      <c r="Y137" s="27"/>
      <c r="Z137" s="27"/>
      <c r="AA137" s="27"/>
      <c r="AB137" s="27"/>
      <c r="AC137" s="27"/>
      <c r="AD137" s="27"/>
      <c r="AE137" s="27"/>
      <c r="AF137" s="27"/>
      <c r="AG137" s="27"/>
      <c r="AH137" s="27"/>
    </row>
    <row r="138" spans="15:261" s="103" customFormat="1" x14ac:dyDescent="0.2">
      <c r="O138" s="144"/>
      <c r="Y138" s="27"/>
      <c r="Z138" s="27"/>
      <c r="AA138" s="27"/>
      <c r="AB138" s="27"/>
      <c r="AC138" s="27"/>
      <c r="AD138" s="27"/>
      <c r="AE138" s="27"/>
      <c r="AF138" s="27"/>
      <c r="AG138" s="27"/>
      <c r="AH138" s="27"/>
      <c r="AI138" s="142"/>
      <c r="AJ138" s="142"/>
      <c r="AM138" s="142"/>
      <c r="AN138" s="142"/>
    </row>
    <row r="139" spans="15:261" s="103" customFormat="1" x14ac:dyDescent="0.2">
      <c r="O139" s="144"/>
      <c r="Y139" s="27"/>
      <c r="Z139" s="27"/>
      <c r="AA139" s="27"/>
      <c r="AB139" s="27"/>
      <c r="AC139" s="27"/>
      <c r="AD139" s="27"/>
      <c r="AE139" s="27"/>
      <c r="AF139" s="27"/>
      <c r="AG139" s="27"/>
      <c r="AH139" s="27"/>
    </row>
    <row r="140" spans="15:261" s="103" customFormat="1" x14ac:dyDescent="0.2">
      <c r="O140" s="144"/>
      <c r="Y140" s="27"/>
      <c r="Z140" s="27"/>
      <c r="AA140" s="27"/>
      <c r="AB140" s="27"/>
      <c r="AC140" s="27"/>
      <c r="AD140" s="27"/>
      <c r="AE140" s="27"/>
      <c r="AF140" s="27"/>
      <c r="AG140" s="27"/>
      <c r="AH140" s="27"/>
    </row>
    <row r="141" spans="15:261" s="103" customFormat="1" x14ac:dyDescent="0.2">
      <c r="O141" s="144"/>
      <c r="Y141" s="27"/>
      <c r="Z141" s="27"/>
      <c r="AA141" s="27"/>
      <c r="AB141" s="27"/>
      <c r="AC141" s="27"/>
      <c r="AD141" s="27"/>
      <c r="AE141" s="27"/>
      <c r="AF141" s="27"/>
      <c r="AG141" s="27"/>
      <c r="AH141" s="27"/>
    </row>
    <row r="142" spans="15:261" s="103" customFormat="1" x14ac:dyDescent="0.2">
      <c r="O142" s="144"/>
      <c r="Y142" s="27"/>
      <c r="Z142" s="27"/>
      <c r="AA142" s="27"/>
      <c r="AB142" s="27"/>
      <c r="AC142" s="27"/>
      <c r="AD142" s="27"/>
      <c r="AE142" s="27"/>
      <c r="AF142" s="27"/>
      <c r="AG142" s="27"/>
      <c r="AH142" s="27"/>
    </row>
    <row r="143" spans="15:261" s="103" customFormat="1" x14ac:dyDescent="0.2">
      <c r="O143" s="144"/>
      <c r="Y143" s="27"/>
      <c r="Z143" s="27"/>
      <c r="AA143" s="27"/>
      <c r="AB143" s="27"/>
      <c r="AC143" s="27"/>
      <c r="AD143" s="27"/>
      <c r="AE143" s="27"/>
      <c r="AF143" s="27"/>
      <c r="AG143" s="27"/>
      <c r="AH143" s="27"/>
    </row>
    <row r="144" spans="15:261" s="103" customFormat="1" x14ac:dyDescent="0.2">
      <c r="O144" s="144"/>
      <c r="Y144" s="142"/>
      <c r="Z144" s="142"/>
      <c r="AA144" s="142"/>
      <c r="AB144" s="142"/>
      <c r="AC144" s="142"/>
      <c r="AD144" s="142"/>
      <c r="AE144" s="27"/>
      <c r="AF144" s="27"/>
      <c r="AG144" s="27"/>
      <c r="AH144" s="27"/>
    </row>
    <row r="145" spans="15:34" s="103" customFormat="1" x14ac:dyDescent="0.2">
      <c r="O145" s="144"/>
      <c r="Y145" s="142"/>
      <c r="Z145" s="142"/>
      <c r="AA145" s="142"/>
      <c r="AB145" s="142"/>
      <c r="AC145" s="142"/>
      <c r="AD145" s="142"/>
      <c r="AE145" s="142"/>
      <c r="AF145" s="142"/>
      <c r="AG145" s="142"/>
      <c r="AH145" s="142"/>
    </row>
    <row r="146" spans="15:34" s="103" customFormat="1" x14ac:dyDescent="0.2">
      <c r="O146" s="144"/>
    </row>
    <row r="147" spans="15:34" s="103" customFormat="1" x14ac:dyDescent="0.2">
      <c r="O147" s="144"/>
    </row>
    <row r="148" spans="15:34" s="103" customFormat="1" x14ac:dyDescent="0.2">
      <c r="O148" s="144"/>
    </row>
    <row r="149" spans="15:34" s="103" customFormat="1" x14ac:dyDescent="0.2">
      <c r="O149" s="144"/>
    </row>
    <row r="150" spans="15:34" s="103" customFormat="1" x14ac:dyDescent="0.2">
      <c r="O150" s="144"/>
    </row>
    <row r="151" spans="15:34" s="103" customFormat="1" x14ac:dyDescent="0.2">
      <c r="O151" s="144"/>
    </row>
    <row r="152" spans="15:34" s="103" customFormat="1" x14ac:dyDescent="0.2">
      <c r="O152" s="144"/>
    </row>
    <row r="153" spans="15:34" s="103" customFormat="1" x14ac:dyDescent="0.2">
      <c r="O153" s="144"/>
    </row>
    <row r="154" spans="15:34" s="103" customFormat="1" x14ac:dyDescent="0.2">
      <c r="O154" s="144"/>
    </row>
    <row r="155" spans="15:34" s="103" customFormat="1" x14ac:dyDescent="0.2">
      <c r="O155" s="144"/>
    </row>
    <row r="156" spans="15:34" s="103" customFormat="1" x14ac:dyDescent="0.2">
      <c r="O156" s="144"/>
    </row>
    <row r="157" spans="15:34" s="103" customFormat="1" x14ac:dyDescent="0.2">
      <c r="O157" s="144"/>
    </row>
    <row r="158" spans="15:34" s="103" customFormat="1" x14ac:dyDescent="0.2">
      <c r="O158" s="144"/>
    </row>
    <row r="159" spans="15:34" s="103" customFormat="1" x14ac:dyDescent="0.2">
      <c r="O159" s="144"/>
    </row>
    <row r="160" spans="15:34" s="103" customFormat="1" x14ac:dyDescent="0.2">
      <c r="O160" s="144"/>
    </row>
    <row r="161" spans="15:15" s="103" customFormat="1" x14ac:dyDescent="0.2">
      <c r="O161" s="144"/>
    </row>
    <row r="162" spans="15:15" s="103" customFormat="1" x14ac:dyDescent="0.2">
      <c r="O162" s="144"/>
    </row>
    <row r="163" spans="15:15" s="103" customFormat="1" x14ac:dyDescent="0.2">
      <c r="O163" s="144"/>
    </row>
    <row r="164" spans="15:15" s="103" customFormat="1" x14ac:dyDescent="0.2">
      <c r="O164" s="144"/>
    </row>
    <row r="165" spans="15:15" s="103" customFormat="1" x14ac:dyDescent="0.2">
      <c r="O165" s="144"/>
    </row>
    <row r="166" spans="15:15" s="103" customFormat="1" x14ac:dyDescent="0.2">
      <c r="O166" s="144"/>
    </row>
    <row r="167" spans="15:15" s="103" customFormat="1" x14ac:dyDescent="0.2">
      <c r="O167" s="144"/>
    </row>
    <row r="168" spans="15:15" s="103" customFormat="1" x14ac:dyDescent="0.2">
      <c r="O168" s="144"/>
    </row>
    <row r="169" spans="15:15" s="103" customFormat="1" x14ac:dyDescent="0.2">
      <c r="O169" s="144"/>
    </row>
    <row r="170" spans="15:15" s="103" customFormat="1" x14ac:dyDescent="0.2">
      <c r="O170" s="144"/>
    </row>
    <row r="171" spans="15:15" s="103" customFormat="1" x14ac:dyDescent="0.2">
      <c r="O171" s="144"/>
    </row>
    <row r="172" spans="15:15" s="103" customFormat="1" x14ac:dyDescent="0.2">
      <c r="O172" s="144"/>
    </row>
    <row r="173" spans="15:15" s="103" customFormat="1" x14ac:dyDescent="0.2">
      <c r="O173" s="144"/>
    </row>
    <row r="174" spans="15:15" s="103" customFormat="1" x14ac:dyDescent="0.2">
      <c r="O174" s="144"/>
    </row>
    <row r="175" spans="15:15" s="103" customFormat="1" x14ac:dyDescent="0.2">
      <c r="O175" s="144"/>
    </row>
    <row r="176" spans="15:15" s="103" customFormat="1" x14ac:dyDescent="0.2">
      <c r="O176" s="144"/>
    </row>
    <row r="177" spans="15:15" s="103" customFormat="1" x14ac:dyDescent="0.2">
      <c r="O177" s="144"/>
    </row>
    <row r="178" spans="15:15" s="103" customFormat="1" x14ac:dyDescent="0.2">
      <c r="O178" s="144"/>
    </row>
    <row r="179" spans="15:15" s="103" customFormat="1" x14ac:dyDescent="0.2">
      <c r="O179" s="144"/>
    </row>
    <row r="180" spans="15:15" s="103" customFormat="1" x14ac:dyDescent="0.2">
      <c r="O180" s="144"/>
    </row>
    <row r="181" spans="15:15" s="103" customFormat="1" x14ac:dyDescent="0.2">
      <c r="O181" s="144"/>
    </row>
    <row r="182" spans="15:15" s="103" customFormat="1" x14ac:dyDescent="0.2">
      <c r="O182" s="144"/>
    </row>
    <row r="183" spans="15:15" s="103" customFormat="1" x14ac:dyDescent="0.2">
      <c r="O183" s="144"/>
    </row>
    <row r="184" spans="15:15" s="103" customFormat="1" x14ac:dyDescent="0.2">
      <c r="O184" s="144"/>
    </row>
    <row r="185" spans="15:15" s="103" customFormat="1" x14ac:dyDescent="0.2">
      <c r="O185" s="144"/>
    </row>
    <row r="186" spans="15:15" s="103" customFormat="1" x14ac:dyDescent="0.2">
      <c r="O186" s="144"/>
    </row>
    <row r="187" spans="15:15" s="103" customFormat="1" x14ac:dyDescent="0.2">
      <c r="O187" s="144"/>
    </row>
    <row r="188" spans="15:15" s="103" customFormat="1" x14ac:dyDescent="0.2">
      <c r="O188" s="144"/>
    </row>
    <row r="189" spans="15:15" s="103" customFormat="1" x14ac:dyDescent="0.2">
      <c r="O189" s="144"/>
    </row>
    <row r="190" spans="15:15" s="103" customFormat="1" x14ac:dyDescent="0.2">
      <c r="O190" s="144"/>
    </row>
    <row r="191" spans="15:15" s="103" customFormat="1" x14ac:dyDescent="0.2">
      <c r="O191" s="144"/>
    </row>
    <row r="192" spans="15:15" s="103" customFormat="1" x14ac:dyDescent="0.2">
      <c r="O192" s="144"/>
    </row>
    <row r="193" spans="15:17" s="103" customFormat="1" x14ac:dyDescent="0.2">
      <c r="O193" s="144"/>
    </row>
    <row r="194" spans="15:17" s="103" customFormat="1" x14ac:dyDescent="0.2">
      <c r="O194" s="144"/>
    </row>
    <row r="195" spans="15:17" s="103" customFormat="1" x14ac:dyDescent="0.2">
      <c r="O195" s="144"/>
    </row>
    <row r="196" spans="15:17" s="103" customFormat="1" x14ac:dyDescent="0.2">
      <c r="O196" s="144"/>
    </row>
    <row r="197" spans="15:17" s="103" customFormat="1" x14ac:dyDescent="0.2">
      <c r="O197" s="144"/>
    </row>
    <row r="198" spans="15:17" s="103" customFormat="1" x14ac:dyDescent="0.2">
      <c r="O198" s="144"/>
    </row>
    <row r="199" spans="15:17" s="103" customFormat="1" x14ac:dyDescent="0.2">
      <c r="O199" s="144"/>
    </row>
    <row r="200" spans="15:17" x14ac:dyDescent="0.2">
      <c r="Q200" s="103"/>
    </row>
    <row r="201" spans="15:17" x14ac:dyDescent="0.2">
      <c r="Q201" s="103"/>
    </row>
    <row r="202" spans="15:17" x14ac:dyDescent="0.2">
      <c r="Q202" s="103"/>
    </row>
    <row r="203" spans="15:17" x14ac:dyDescent="0.2">
      <c r="Q203" s="103"/>
    </row>
    <row r="204" spans="15:17" x14ac:dyDescent="0.2">
      <c r="Q204" s="103"/>
    </row>
  </sheetData>
  <sheetProtection sheet="1" formatCells="0" formatColumns="0" formatRows="0" insertColumns="0" insertRows="0" insertHyperlinks="0"/>
  <mergeCells count="111">
    <mergeCell ref="D95:E95"/>
    <mergeCell ref="D96:E96"/>
    <mergeCell ref="D93:E93"/>
    <mergeCell ref="A62:H62"/>
    <mergeCell ref="A63:H63"/>
    <mergeCell ref="A65:H65"/>
    <mergeCell ref="A76:B76"/>
    <mergeCell ref="A77:B77"/>
    <mergeCell ref="A78:B78"/>
    <mergeCell ref="A79:B79"/>
    <mergeCell ref="A80:B80"/>
    <mergeCell ref="A85:B86"/>
    <mergeCell ref="C85:H85"/>
    <mergeCell ref="C86:H86"/>
    <mergeCell ref="A81:H81"/>
    <mergeCell ref="A82:H82"/>
    <mergeCell ref="C79:H79"/>
    <mergeCell ref="D92:E92"/>
    <mergeCell ref="A75:B75"/>
    <mergeCell ref="A66:H66"/>
    <mergeCell ref="A67:H67"/>
    <mergeCell ref="C71:H71"/>
    <mergeCell ref="A71:B71"/>
    <mergeCell ref="A1:P1"/>
    <mergeCell ref="A68:H68"/>
    <mergeCell ref="A69:H69"/>
    <mergeCell ref="A60:H60"/>
    <mergeCell ref="A49:H49"/>
    <mergeCell ref="A50:H50"/>
    <mergeCell ref="D54:E54"/>
    <mergeCell ref="D56:E56"/>
    <mergeCell ref="D57:E57"/>
    <mergeCell ref="D55:E55"/>
    <mergeCell ref="A42:B42"/>
    <mergeCell ref="M9:N9"/>
    <mergeCell ref="O9:P9"/>
    <mergeCell ref="A53:H53"/>
    <mergeCell ref="D59:E59"/>
    <mergeCell ref="A44:H44"/>
    <mergeCell ref="A45:H45"/>
    <mergeCell ref="I9:J9"/>
    <mergeCell ref="K9:L9"/>
    <mergeCell ref="A48:H48"/>
    <mergeCell ref="A64:H64"/>
    <mergeCell ref="A46:H46"/>
    <mergeCell ref="A47:H47"/>
    <mergeCell ref="A2:C2"/>
    <mergeCell ref="AE132:AF132"/>
    <mergeCell ref="AG132:AH132"/>
    <mergeCell ref="C72:H72"/>
    <mergeCell ref="C73:H73"/>
    <mergeCell ref="C74:H74"/>
    <mergeCell ref="Y132:Z132"/>
    <mergeCell ref="AA132:AB132"/>
    <mergeCell ref="C80:H80"/>
    <mergeCell ref="C75:H75"/>
    <mergeCell ref="C76:H76"/>
    <mergeCell ref="C77:H77"/>
    <mergeCell ref="C78:H78"/>
    <mergeCell ref="A87:P87"/>
    <mergeCell ref="B90:E90"/>
    <mergeCell ref="G90:I90"/>
    <mergeCell ref="AC132:AD132"/>
    <mergeCell ref="D99:E99"/>
    <mergeCell ref="D100:E100"/>
    <mergeCell ref="K90:M90"/>
    <mergeCell ref="D91:E91"/>
    <mergeCell ref="D97:E97"/>
    <mergeCell ref="D98:E98"/>
    <mergeCell ref="D101:E101"/>
    <mergeCell ref="D94:E94"/>
    <mergeCell ref="D2:E2"/>
    <mergeCell ref="F2:H2"/>
    <mergeCell ref="B4:C4"/>
    <mergeCell ref="E4:H4"/>
    <mergeCell ref="B3:H3"/>
    <mergeCell ref="B7:C7"/>
    <mergeCell ref="D7:F7"/>
    <mergeCell ref="G7:H7"/>
    <mergeCell ref="B5:H5"/>
    <mergeCell ref="B6:H6"/>
    <mergeCell ref="J3:L3"/>
    <mergeCell ref="J4:L4"/>
    <mergeCell ref="S47:V47"/>
    <mergeCell ref="B61:C61"/>
    <mergeCell ref="S9:T9"/>
    <mergeCell ref="S18:U18"/>
    <mergeCell ref="S19:U20"/>
    <mergeCell ref="S29:V29"/>
    <mergeCell ref="S38:V38"/>
    <mergeCell ref="C9:E9"/>
    <mergeCell ref="F9:G9"/>
    <mergeCell ref="E32:F32"/>
    <mergeCell ref="E33:F33"/>
    <mergeCell ref="E34:F34"/>
    <mergeCell ref="E35:F35"/>
    <mergeCell ref="C10:E10"/>
    <mergeCell ref="A43:H43"/>
    <mergeCell ref="S46:V46"/>
    <mergeCell ref="S45:V45"/>
    <mergeCell ref="S52:U52"/>
    <mergeCell ref="S55:T55"/>
    <mergeCell ref="S56:T57"/>
    <mergeCell ref="A88:Q88"/>
    <mergeCell ref="A8:Q8"/>
    <mergeCell ref="A72:B72"/>
    <mergeCell ref="A73:B73"/>
    <mergeCell ref="A74:B74"/>
    <mergeCell ref="A41:H41"/>
    <mergeCell ref="D30:G30"/>
    <mergeCell ref="E31:F31"/>
  </mergeCells>
  <conditionalFormatting sqref="E12:F12">
    <cfRule type="expression" dxfId="35" priority="10">
      <formula>C11=12</formula>
    </cfRule>
  </conditionalFormatting>
  <conditionalFormatting sqref="E14:F14">
    <cfRule type="expression" dxfId="34" priority="9">
      <formula>C13=12</formula>
    </cfRule>
  </conditionalFormatting>
  <conditionalFormatting sqref="E16:F16">
    <cfRule type="expression" dxfId="33" priority="8">
      <formula>C15=12</formula>
    </cfRule>
  </conditionalFormatting>
  <conditionalFormatting sqref="E18:F18">
    <cfRule type="expression" dxfId="32" priority="7">
      <formula>C17=12</formula>
    </cfRule>
  </conditionalFormatting>
  <conditionalFormatting sqref="E20:F20">
    <cfRule type="expression" dxfId="31" priority="6">
      <formula>C19=12</formula>
    </cfRule>
  </conditionalFormatting>
  <conditionalFormatting sqref="G12">
    <cfRule type="expression" dxfId="30" priority="5">
      <formula>C11=12</formula>
    </cfRule>
  </conditionalFormatting>
  <conditionalFormatting sqref="G14">
    <cfRule type="expression" dxfId="29" priority="4">
      <formula>C13=12</formula>
    </cfRule>
  </conditionalFormatting>
  <conditionalFormatting sqref="G16">
    <cfRule type="expression" dxfId="28" priority="3">
      <formula>C15=12</formula>
    </cfRule>
  </conditionalFormatting>
  <conditionalFormatting sqref="G18">
    <cfRule type="expression" dxfId="27" priority="2">
      <formula>C17=12</formula>
    </cfRule>
  </conditionalFormatting>
  <conditionalFormatting sqref="G20">
    <cfRule type="expression" dxfId="26" priority="1">
      <formula>C19=12</formula>
    </cfRule>
  </conditionalFormatting>
  <conditionalFormatting sqref="U56">
    <cfRule type="cellIs" dxfId="25" priority="21" operator="equal">
      <formula>"No"</formula>
    </cfRule>
    <cfRule type="cellIs" dxfId="24" priority="22" operator="equal">
      <formula>"Yes"</formula>
    </cfRule>
  </conditionalFormatting>
  <dataValidations count="3">
    <dataValidation type="list" allowBlank="1" showInputMessage="1" showErrorMessage="1" errorTitle="Appointment length" error="Please enter 9 (academic appointment) or 12 (calendar year appointment)." sqref="C11 C13 C15 C17 C19 C21:C24" xr:uid="{35B3D970-9FC8-46CB-B03C-1AE55421E3C5}">
      <formula1>"9, 12"</formula1>
    </dataValidation>
    <dataValidation type="list" allowBlank="1" showInputMessage="1" showErrorMessage="1" sqref="E21:E24" xr:uid="{343A56DD-D691-4CDE-BD74-92C2E3BB0D6B}">
      <formula1>"NonCL, Class"</formula1>
    </dataValidation>
    <dataValidation type="list" allowBlank="1" showInputMessage="1" showErrorMessage="1" sqref="J4" xr:uid="{66E59CE2-AB69-4F91-B0F9-5FE6941D4D94}">
      <formula1>$P$12:$P$15</formula1>
    </dataValidation>
  </dataValidations>
  <hyperlinks>
    <hyperlink ref="S45" r:id="rId1" xr:uid="{560D9844-8604-4B4A-B6DA-C2B5EB2B2D04}"/>
  </hyperlinks>
  <printOptions horizontalCentered="1"/>
  <pageMargins left="0.75" right="0.75" top="1" bottom="1" header="0.5" footer="0.5"/>
  <pageSetup scale="52" orientation="portrait" r:id="rId2"/>
  <headerFooter alignWithMargins="0"/>
  <ignoredErrors>
    <ignoredError sqref="I12:I19 J12:J19 P81 J82 L82" formula="1"/>
  </ignoredError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JC204"/>
  <sheetViews>
    <sheetView zoomScaleNormal="100" workbookViewId="0">
      <selection activeCell="U29" sqref="U29:X48"/>
    </sheetView>
  </sheetViews>
  <sheetFormatPr defaultRowHeight="12.75" x14ac:dyDescent="0.2"/>
  <cols>
    <col min="1" max="1" width="33.28515625" style="5" customWidth="1"/>
    <col min="2" max="2" width="9.42578125" style="5" bestFit="1" customWidth="1"/>
    <col min="3" max="3" width="6.85546875" style="5" customWidth="1"/>
    <col min="4" max="4" width="3.5703125" style="5" customWidth="1"/>
    <col min="5" max="5" width="5.5703125" style="5" customWidth="1"/>
    <col min="6" max="6" width="6.42578125" style="5" customWidth="1"/>
    <col min="7" max="7" width="11.42578125" style="5" bestFit="1" customWidth="1"/>
    <col min="8" max="8" width="5.42578125" style="5" customWidth="1"/>
    <col min="9" max="16" width="9.140625" style="5" customWidth="1"/>
    <col min="17" max="17" width="9.140625" style="96" customWidth="1"/>
    <col min="18" max="18" width="9.140625" style="5" customWidth="1"/>
    <col min="19" max="19" width="15.85546875" style="5" customWidth="1"/>
    <col min="20" max="20" width="9.140625" style="5"/>
    <col min="21" max="21" width="26.140625" style="5" customWidth="1"/>
    <col min="22" max="22" width="15.85546875" style="5" customWidth="1"/>
    <col min="23" max="23" width="13.7109375" style="5" customWidth="1"/>
    <col min="24" max="24" width="11.7109375" style="5" customWidth="1"/>
    <col min="25" max="25" width="16.5703125" style="5" customWidth="1"/>
    <col min="26" max="26" width="10.42578125" style="5" customWidth="1"/>
    <col min="27" max="16384" width="9.140625" style="5"/>
  </cols>
  <sheetData>
    <row r="1" spans="1:24" s="95" customFormat="1" ht="18.75" thickBot="1" x14ac:dyDescent="0.3">
      <c r="A1" s="317"/>
      <c r="B1" s="317"/>
      <c r="C1" s="317"/>
      <c r="D1" s="317"/>
      <c r="E1" s="317"/>
      <c r="F1" s="317"/>
      <c r="G1" s="317"/>
      <c r="H1" s="317"/>
      <c r="I1" s="317"/>
      <c r="J1" s="317"/>
      <c r="K1" s="317"/>
      <c r="L1" s="317"/>
      <c r="M1" s="317"/>
      <c r="N1" s="317"/>
      <c r="O1" s="317"/>
      <c r="P1" s="317"/>
      <c r="Q1" s="317"/>
      <c r="R1" s="317"/>
      <c r="S1" s="186"/>
    </row>
    <row r="2" spans="1:24" ht="16.5" customHeight="1" thickBot="1" x14ac:dyDescent="0.25">
      <c r="A2" s="318" t="s">
        <v>0</v>
      </c>
      <c r="B2" s="319"/>
      <c r="C2" s="319"/>
      <c r="D2" s="320" t="s">
        <v>1</v>
      </c>
      <c r="E2" s="320"/>
      <c r="F2" s="321"/>
      <c r="G2" s="321"/>
      <c r="H2" s="322"/>
      <c r="J2" s="6"/>
      <c r="K2" s="7"/>
      <c r="L2" s="6"/>
      <c r="S2" s="6"/>
      <c r="T2" s="10"/>
      <c r="U2" s="97" t="s">
        <v>126</v>
      </c>
      <c r="V2" s="98"/>
      <c r="W2" s="6"/>
      <c r="X2" s="99"/>
    </row>
    <row r="3" spans="1:24" ht="16.5" customHeight="1" x14ac:dyDescent="0.2">
      <c r="A3" s="8" t="s">
        <v>125</v>
      </c>
      <c r="B3" s="323"/>
      <c r="C3" s="324"/>
      <c r="D3" s="324"/>
      <c r="E3" s="324"/>
      <c r="F3" s="324"/>
      <c r="G3" s="324"/>
      <c r="H3" s="325"/>
      <c r="J3" s="346" t="s">
        <v>152</v>
      </c>
      <c r="K3" s="347"/>
      <c r="L3" s="348"/>
      <c r="T3" s="10"/>
      <c r="U3" s="97" t="s">
        <v>2</v>
      </c>
      <c r="V3" s="10"/>
      <c r="W3" s="74"/>
      <c r="X3" s="99"/>
    </row>
    <row r="4" spans="1:24" ht="16.5" customHeight="1" thickBot="1" x14ac:dyDescent="0.25">
      <c r="A4" s="8" t="s">
        <v>3</v>
      </c>
      <c r="B4" s="339"/>
      <c r="C4" s="340"/>
      <c r="D4" s="4" t="s">
        <v>4</v>
      </c>
      <c r="E4" s="341"/>
      <c r="F4" s="333"/>
      <c r="G4" s="333"/>
      <c r="H4" s="334"/>
      <c r="J4" s="349" t="s">
        <v>5</v>
      </c>
      <c r="K4" s="350"/>
      <c r="L4" s="351"/>
      <c r="U4" s="97" t="s">
        <v>6</v>
      </c>
      <c r="V4" s="100"/>
      <c r="W4" s="74"/>
    </row>
    <row r="5" spans="1:24" ht="16.5" customHeight="1" x14ac:dyDescent="0.2">
      <c r="A5" s="8" t="s">
        <v>7</v>
      </c>
      <c r="B5" s="329"/>
      <c r="C5" s="330"/>
      <c r="D5" s="330"/>
      <c r="E5" s="330"/>
      <c r="F5" s="330"/>
      <c r="G5" s="330"/>
      <c r="H5" s="331"/>
      <c r="I5" s="9"/>
      <c r="J5" s="10"/>
      <c r="K5" s="6"/>
      <c r="M5" s="10"/>
      <c r="N5" s="10"/>
      <c r="O5" s="10"/>
      <c r="P5" s="10"/>
      <c r="Q5" s="6"/>
      <c r="U5" s="97" t="s">
        <v>8</v>
      </c>
    </row>
    <row r="6" spans="1:24" ht="16.5" customHeight="1" thickBot="1" x14ac:dyDescent="0.25">
      <c r="A6" s="11" t="s">
        <v>9</v>
      </c>
      <c r="B6" s="329"/>
      <c r="C6" s="330"/>
      <c r="D6" s="330"/>
      <c r="E6" s="330"/>
      <c r="F6" s="330"/>
      <c r="G6" s="330"/>
      <c r="H6" s="331"/>
      <c r="I6" s="9"/>
      <c r="J6" s="10"/>
      <c r="K6" s="6"/>
      <c r="M6" s="10"/>
      <c r="N6" s="10"/>
      <c r="O6" s="10"/>
      <c r="P6" s="10"/>
      <c r="Q6" s="6"/>
    </row>
    <row r="7" spans="1:24" ht="16.5" customHeight="1" thickBot="1" x14ac:dyDescent="0.25">
      <c r="A7" s="198" t="s">
        <v>153</v>
      </c>
      <c r="B7" s="345"/>
      <c r="C7" s="345"/>
      <c r="D7" s="342" t="s">
        <v>143</v>
      </c>
      <c r="E7" s="342"/>
      <c r="F7" s="342"/>
      <c r="G7" s="343"/>
      <c r="H7" s="344"/>
      <c r="I7" s="12"/>
      <c r="J7" s="13"/>
      <c r="K7" s="6"/>
      <c r="M7" s="10"/>
      <c r="N7" s="10"/>
      <c r="O7" s="10"/>
      <c r="P7" s="10"/>
      <c r="Q7" s="6"/>
    </row>
    <row r="8" spans="1:24" ht="16.5" customHeight="1" thickBot="1" x14ac:dyDescent="0.25">
      <c r="A8" s="352" t="s">
        <v>234</v>
      </c>
      <c r="B8" s="352"/>
      <c r="C8" s="352"/>
      <c r="D8" s="352"/>
      <c r="E8" s="352"/>
      <c r="F8" s="352"/>
      <c r="G8" s="352"/>
      <c r="H8" s="352"/>
      <c r="I8" s="352"/>
      <c r="J8" s="352"/>
      <c r="K8" s="352"/>
      <c r="L8" s="352"/>
      <c r="M8" s="352"/>
      <c r="N8" s="352"/>
      <c r="O8" s="352"/>
      <c r="P8" s="352"/>
      <c r="Q8" s="352"/>
      <c r="R8" s="352"/>
      <c r="S8" s="352"/>
    </row>
    <row r="9" spans="1:24" s="103" customFormat="1" ht="27" thickTop="1" thickBot="1" x14ac:dyDescent="0.25">
      <c r="A9" s="6"/>
      <c r="B9" s="14"/>
      <c r="C9" s="376" t="s">
        <v>10</v>
      </c>
      <c r="D9" s="377"/>
      <c r="E9" s="377"/>
      <c r="F9" s="376" t="s">
        <v>11</v>
      </c>
      <c r="G9" s="378"/>
      <c r="H9" s="15" t="s">
        <v>12</v>
      </c>
      <c r="I9" s="338" t="s">
        <v>13</v>
      </c>
      <c r="J9" s="338"/>
      <c r="K9" s="338" t="s">
        <v>97</v>
      </c>
      <c r="L9" s="338"/>
      <c r="M9" s="338" t="s">
        <v>104</v>
      </c>
      <c r="N9" s="338"/>
      <c r="O9" s="338" t="s">
        <v>106</v>
      </c>
      <c r="P9" s="338"/>
      <c r="Q9" s="335" t="s">
        <v>14</v>
      </c>
      <c r="R9" s="383"/>
      <c r="S9" s="204" t="s">
        <v>191</v>
      </c>
      <c r="T9" s="101"/>
      <c r="U9" s="374" t="s">
        <v>110</v>
      </c>
      <c r="V9" s="375"/>
      <c r="W9" s="102"/>
      <c r="X9" s="102"/>
    </row>
    <row r="10" spans="1:24" s="103" customFormat="1" ht="15.75" thickBot="1" x14ac:dyDescent="0.25">
      <c r="A10" s="16" t="s">
        <v>15</v>
      </c>
      <c r="B10" s="17" t="s">
        <v>16</v>
      </c>
      <c r="C10" s="302" t="s">
        <v>17</v>
      </c>
      <c r="D10" s="303"/>
      <c r="E10" s="303"/>
      <c r="F10" s="17" t="s">
        <v>18</v>
      </c>
      <c r="G10" s="18" t="s">
        <v>19</v>
      </c>
      <c r="H10" s="19" t="s">
        <v>20</v>
      </c>
      <c r="I10" s="20" t="s">
        <v>21</v>
      </c>
      <c r="J10" s="20" t="s">
        <v>22</v>
      </c>
      <c r="K10" s="20" t="s">
        <v>21</v>
      </c>
      <c r="L10" s="20" t="s">
        <v>22</v>
      </c>
      <c r="M10" s="20" t="s">
        <v>21</v>
      </c>
      <c r="N10" s="20" t="s">
        <v>22</v>
      </c>
      <c r="O10" s="20" t="s">
        <v>21</v>
      </c>
      <c r="P10" s="20" t="s">
        <v>22</v>
      </c>
      <c r="Q10" s="20" t="s">
        <v>21</v>
      </c>
      <c r="R10" s="20" t="s">
        <v>22</v>
      </c>
      <c r="S10" s="205"/>
      <c r="U10" s="104"/>
      <c r="V10" s="105"/>
      <c r="W10" s="102"/>
      <c r="X10" s="102"/>
    </row>
    <row r="11" spans="1:24" s="103" customFormat="1" ht="15" x14ac:dyDescent="0.2">
      <c r="A11" s="6" t="str">
        <f>IF(B5=0,"PI",B5)</f>
        <v>PI</v>
      </c>
      <c r="B11" s="21"/>
      <c r="C11" s="22">
        <v>9</v>
      </c>
      <c r="D11" s="10" t="s">
        <v>23</v>
      </c>
      <c r="E11" s="23" t="s">
        <v>24</v>
      </c>
      <c r="F11" s="24"/>
      <c r="G11" s="25"/>
      <c r="H11" s="26">
        <v>0</v>
      </c>
      <c r="I11" s="27">
        <f>TRUNC(ROUND(($B11/$C11)*$F11*(1-$H11),0),0)</f>
        <v>0</v>
      </c>
      <c r="J11" s="27">
        <f>TRUNC(ROUND(($B11/$C11)*$F11*$H11,0),0)</f>
        <v>0</v>
      </c>
      <c r="K11" s="27">
        <f t="shared" ref="K11:P11" si="0">TRUNC(ROUND(I11*1.03,0),0)</f>
        <v>0</v>
      </c>
      <c r="L11" s="27">
        <f t="shared" si="0"/>
        <v>0</v>
      </c>
      <c r="M11" s="27">
        <f t="shared" si="0"/>
        <v>0</v>
      </c>
      <c r="N11" s="27">
        <f t="shared" si="0"/>
        <v>0</v>
      </c>
      <c r="O11" s="27">
        <f t="shared" si="0"/>
        <v>0</v>
      </c>
      <c r="P11" s="27">
        <f t="shared" si="0"/>
        <v>0</v>
      </c>
      <c r="Q11" s="88">
        <f>SUM($I11,$K11,$M11,$O11)</f>
        <v>0</v>
      </c>
      <c r="R11" s="88">
        <f>SUM($J11,$L11,$N11,$P11)</f>
        <v>0</v>
      </c>
      <c r="S11" s="206"/>
      <c r="U11" s="106" t="s">
        <v>25</v>
      </c>
      <c r="V11" s="107">
        <v>44378</v>
      </c>
      <c r="W11" s="102"/>
      <c r="X11" s="102"/>
    </row>
    <row r="12" spans="1:24" s="103" customFormat="1" ht="15" x14ac:dyDescent="0.2">
      <c r="A12" s="3" t="s">
        <v>26</v>
      </c>
      <c r="B12" s="28"/>
      <c r="C12" s="29"/>
      <c r="D12" s="30"/>
      <c r="E12" s="31" t="str">
        <f>IF(C11=9,"Sum","")</f>
        <v>Sum</v>
      </c>
      <c r="F12" s="32"/>
      <c r="G12" s="31"/>
      <c r="H12" s="33">
        <v>0</v>
      </c>
      <c r="I12" s="27">
        <f>TRUNC(ROUND(($B11/$C11)*$G12*(1-$H12),0),0)</f>
        <v>0</v>
      </c>
      <c r="J12" s="27">
        <f>TRUNC(ROUND(($B11/$C11)*$G12*$H12,0),0)</f>
        <v>0</v>
      </c>
      <c r="K12" s="27">
        <f t="shared" ref="K12:L28" si="1">TRUNC(ROUND(I12*1.03,0),0)</f>
        <v>0</v>
      </c>
      <c r="L12" s="27">
        <f t="shared" si="1"/>
        <v>0</v>
      </c>
      <c r="M12" s="27">
        <f t="shared" ref="M12:N28" si="2">TRUNC(ROUND(K12*1.03,0),0)</f>
        <v>0</v>
      </c>
      <c r="N12" s="27">
        <f t="shared" si="2"/>
        <v>0</v>
      </c>
      <c r="O12" s="27">
        <f t="shared" ref="O12:P28" si="3">TRUNC(ROUND(M12*1.03,0),0)</f>
        <v>0</v>
      </c>
      <c r="P12" s="27">
        <f t="shared" si="3"/>
        <v>0</v>
      </c>
      <c r="Q12" s="88">
        <f t="shared" ref="Q12:Q29" si="4">SUM($I12,$K12,$M12,$O12)</f>
        <v>0</v>
      </c>
      <c r="R12" s="88">
        <f t="shared" ref="R12:R29" si="5">SUM($J12,$L12,$N12,$P12)</f>
        <v>0</v>
      </c>
      <c r="S12" s="206"/>
      <c r="U12" s="108" t="s">
        <v>5</v>
      </c>
      <c r="V12" s="109">
        <v>0.5</v>
      </c>
      <c r="W12" s="102"/>
      <c r="X12" s="102"/>
    </row>
    <row r="13" spans="1:24" s="103" customFormat="1" ht="15" x14ac:dyDescent="0.2">
      <c r="A13" s="6" t="s">
        <v>27</v>
      </c>
      <c r="B13" s="34"/>
      <c r="C13" s="35">
        <v>9</v>
      </c>
      <c r="D13" s="10" t="s">
        <v>23</v>
      </c>
      <c r="E13" s="23" t="s">
        <v>24</v>
      </c>
      <c r="F13" s="24"/>
      <c r="G13" s="25"/>
      <c r="H13" s="36">
        <v>0</v>
      </c>
      <c r="I13" s="27">
        <f>TRUNC(ROUND(($B13/$C13)*$F13*(1-$H13),0),0)</f>
        <v>0</v>
      </c>
      <c r="J13" s="27">
        <f>TRUNC(ROUND(($B13/$C13)*$F13*$H13,0),0)</f>
        <v>0</v>
      </c>
      <c r="K13" s="27">
        <f t="shared" si="1"/>
        <v>0</v>
      </c>
      <c r="L13" s="27">
        <f t="shared" si="1"/>
        <v>0</v>
      </c>
      <c r="M13" s="27">
        <f t="shared" si="2"/>
        <v>0</v>
      </c>
      <c r="N13" s="27">
        <f t="shared" si="2"/>
        <v>0</v>
      </c>
      <c r="O13" s="27">
        <f t="shared" si="3"/>
        <v>0</v>
      </c>
      <c r="P13" s="27">
        <f t="shared" si="3"/>
        <v>0</v>
      </c>
      <c r="Q13" s="88">
        <f t="shared" si="4"/>
        <v>0</v>
      </c>
      <c r="R13" s="88">
        <f t="shared" si="5"/>
        <v>0</v>
      </c>
      <c r="S13" s="206"/>
      <c r="U13" s="108" t="s">
        <v>28</v>
      </c>
      <c r="V13" s="109">
        <v>0.49</v>
      </c>
      <c r="W13" s="102"/>
      <c r="X13" s="102"/>
    </row>
    <row r="14" spans="1:24" s="103" customFormat="1" ht="15" x14ac:dyDescent="0.2">
      <c r="A14" s="3" t="s">
        <v>29</v>
      </c>
      <c r="B14" s="28"/>
      <c r="C14" s="37"/>
      <c r="D14" s="30"/>
      <c r="E14" s="31" t="str">
        <f>IF(C13=9,"Sum","")</f>
        <v>Sum</v>
      </c>
      <c r="F14" s="32"/>
      <c r="G14" s="31"/>
      <c r="H14" s="33">
        <v>0</v>
      </c>
      <c r="I14" s="27">
        <f>TRUNC(ROUND(($B13/$C13)*$G14*(1-$H14),0),0)</f>
        <v>0</v>
      </c>
      <c r="J14" s="27">
        <f>TRUNC(ROUND(($B13/$C13)*$G14*$H14,0),0)</f>
        <v>0</v>
      </c>
      <c r="K14" s="27">
        <f t="shared" si="1"/>
        <v>0</v>
      </c>
      <c r="L14" s="27">
        <f t="shared" si="1"/>
        <v>0</v>
      </c>
      <c r="M14" s="27">
        <f t="shared" si="2"/>
        <v>0</v>
      </c>
      <c r="N14" s="27">
        <f t="shared" si="2"/>
        <v>0</v>
      </c>
      <c r="O14" s="27">
        <f t="shared" si="3"/>
        <v>0</v>
      </c>
      <c r="P14" s="27">
        <f t="shared" si="3"/>
        <v>0</v>
      </c>
      <c r="Q14" s="88">
        <f t="shared" si="4"/>
        <v>0</v>
      </c>
      <c r="R14" s="88">
        <f t="shared" si="5"/>
        <v>0</v>
      </c>
      <c r="S14" s="206"/>
      <c r="U14" s="108" t="s">
        <v>30</v>
      </c>
      <c r="V14" s="109">
        <v>0.38</v>
      </c>
      <c r="W14" s="102"/>
      <c r="X14" s="102"/>
    </row>
    <row r="15" spans="1:24" s="103" customFormat="1" ht="15" x14ac:dyDescent="0.2">
      <c r="A15" s="6" t="s">
        <v>31</v>
      </c>
      <c r="B15" s="34"/>
      <c r="C15" s="35">
        <v>9</v>
      </c>
      <c r="D15" s="10" t="s">
        <v>23</v>
      </c>
      <c r="E15" s="23" t="s">
        <v>24</v>
      </c>
      <c r="F15" s="24"/>
      <c r="G15" s="25"/>
      <c r="H15" s="36">
        <v>0</v>
      </c>
      <c r="I15" s="27">
        <f>TRUNC(ROUND(($B15/$C15)*$F15*(1-$H15),0),0)</f>
        <v>0</v>
      </c>
      <c r="J15" s="27">
        <f>TRUNC(ROUND(($B15/$C15)*$F15*$H15,0),0)</f>
        <v>0</v>
      </c>
      <c r="K15" s="27">
        <f t="shared" si="1"/>
        <v>0</v>
      </c>
      <c r="L15" s="27">
        <f t="shared" si="1"/>
        <v>0</v>
      </c>
      <c r="M15" s="27">
        <f t="shared" si="2"/>
        <v>0</v>
      </c>
      <c r="N15" s="27">
        <f t="shared" si="2"/>
        <v>0</v>
      </c>
      <c r="O15" s="27">
        <f t="shared" si="3"/>
        <v>0</v>
      </c>
      <c r="P15" s="27">
        <f t="shared" si="3"/>
        <v>0</v>
      </c>
      <c r="Q15" s="88">
        <f t="shared" si="4"/>
        <v>0</v>
      </c>
      <c r="R15" s="88">
        <f t="shared" si="5"/>
        <v>0</v>
      </c>
      <c r="S15" s="206"/>
      <c r="U15" s="108" t="s">
        <v>32</v>
      </c>
      <c r="V15" s="109">
        <v>0.26</v>
      </c>
      <c r="W15" s="102"/>
      <c r="X15" s="102"/>
    </row>
    <row r="16" spans="1:24" s="103" customFormat="1" ht="15.75" thickBot="1" x14ac:dyDescent="0.25">
      <c r="A16" s="3" t="s">
        <v>33</v>
      </c>
      <c r="B16" s="28"/>
      <c r="C16" s="38"/>
      <c r="D16" s="39"/>
      <c r="E16" s="31" t="str">
        <f>IF(C15=9,"Sum","")</f>
        <v>Sum</v>
      </c>
      <c r="F16" s="32"/>
      <c r="G16" s="31"/>
      <c r="H16" s="33">
        <v>0</v>
      </c>
      <c r="I16" s="27">
        <f>TRUNC(ROUND(($B15/$C15)*$G16*(1-$H16),0),0)</f>
        <v>0</v>
      </c>
      <c r="J16" s="27">
        <f>TRUNC(ROUND(($B15/$C15)*$G16*$H16,0),0)</f>
        <v>0</v>
      </c>
      <c r="K16" s="27">
        <f t="shared" si="1"/>
        <v>0</v>
      </c>
      <c r="L16" s="27">
        <f t="shared" si="1"/>
        <v>0</v>
      </c>
      <c r="M16" s="27">
        <f t="shared" si="2"/>
        <v>0</v>
      </c>
      <c r="N16" s="27">
        <f t="shared" si="2"/>
        <v>0</v>
      </c>
      <c r="O16" s="27">
        <f t="shared" si="3"/>
        <v>0</v>
      </c>
      <c r="P16" s="27">
        <f t="shared" si="3"/>
        <v>0</v>
      </c>
      <c r="Q16" s="88">
        <f t="shared" si="4"/>
        <v>0</v>
      </c>
      <c r="R16" s="88">
        <f t="shared" si="5"/>
        <v>0</v>
      </c>
      <c r="S16" s="206"/>
      <c r="U16" s="110"/>
      <c r="V16" s="111"/>
      <c r="W16" s="102"/>
      <c r="X16" s="102"/>
    </row>
    <row r="17" spans="1:27" s="103" customFormat="1" ht="16.5" thickTop="1" thickBot="1" x14ac:dyDescent="0.25">
      <c r="A17" s="6" t="s">
        <v>34</v>
      </c>
      <c r="B17" s="34"/>
      <c r="C17" s="35">
        <v>9</v>
      </c>
      <c r="D17" s="10" t="s">
        <v>23</v>
      </c>
      <c r="E17" s="23" t="s">
        <v>24</v>
      </c>
      <c r="F17" s="24"/>
      <c r="G17" s="25"/>
      <c r="H17" s="36">
        <v>0</v>
      </c>
      <c r="I17" s="27">
        <f>TRUNC(ROUND(($B17/$C17)*$F17*(1-$H17),0),0)</f>
        <v>0</v>
      </c>
      <c r="J17" s="27">
        <f>TRUNC(ROUND(($B17/$C17)*$F17*$H17,0),0)</f>
        <v>0</v>
      </c>
      <c r="K17" s="27">
        <f t="shared" si="1"/>
        <v>0</v>
      </c>
      <c r="L17" s="27">
        <f t="shared" si="1"/>
        <v>0</v>
      </c>
      <c r="M17" s="27">
        <f t="shared" si="2"/>
        <v>0</v>
      </c>
      <c r="N17" s="27">
        <f t="shared" si="2"/>
        <v>0</v>
      </c>
      <c r="O17" s="27">
        <f t="shared" si="3"/>
        <v>0</v>
      </c>
      <c r="P17" s="27">
        <f t="shared" si="3"/>
        <v>0</v>
      </c>
      <c r="Q17" s="88">
        <f t="shared" si="4"/>
        <v>0</v>
      </c>
      <c r="R17" s="88">
        <f t="shared" si="5"/>
        <v>0</v>
      </c>
      <c r="S17" s="206"/>
      <c r="U17" s="102"/>
      <c r="V17" s="102"/>
      <c r="W17" s="102"/>
      <c r="X17" s="102"/>
    </row>
    <row r="18" spans="1:27" s="103" customFormat="1" ht="15" x14ac:dyDescent="0.2">
      <c r="A18" s="3" t="s">
        <v>35</v>
      </c>
      <c r="B18" s="28"/>
      <c r="C18" s="38"/>
      <c r="D18" s="39"/>
      <c r="E18" s="31" t="str">
        <f>IF(C17=9,"Sum","")</f>
        <v>Sum</v>
      </c>
      <c r="F18" s="32"/>
      <c r="G18" s="31"/>
      <c r="H18" s="33">
        <v>0</v>
      </c>
      <c r="I18" s="27">
        <f>TRUNC(ROUND(($B17/$C17)*$G18*(1-$H18),0),0)</f>
        <v>0</v>
      </c>
      <c r="J18" s="27">
        <f>TRUNC(ROUND(($B17/$C17)*$G18*$H18,0),0)</f>
        <v>0</v>
      </c>
      <c r="K18" s="27">
        <f t="shared" si="1"/>
        <v>0</v>
      </c>
      <c r="L18" s="27">
        <f t="shared" si="1"/>
        <v>0</v>
      </c>
      <c r="M18" s="27">
        <f t="shared" si="2"/>
        <v>0</v>
      </c>
      <c r="N18" s="27">
        <f t="shared" si="2"/>
        <v>0</v>
      </c>
      <c r="O18" s="27">
        <f t="shared" si="3"/>
        <v>0</v>
      </c>
      <c r="P18" s="27">
        <f t="shared" si="3"/>
        <v>0</v>
      </c>
      <c r="Q18" s="88">
        <f t="shared" si="4"/>
        <v>0</v>
      </c>
      <c r="R18" s="88">
        <f t="shared" si="5"/>
        <v>0</v>
      </c>
      <c r="S18" s="206"/>
      <c r="U18" s="283" t="s">
        <v>111</v>
      </c>
      <c r="V18" s="284"/>
      <c r="W18" s="285"/>
      <c r="X18" s="102"/>
    </row>
    <row r="19" spans="1:27" s="103" customFormat="1" ht="15" x14ac:dyDescent="0.2">
      <c r="A19" s="6" t="s">
        <v>36</v>
      </c>
      <c r="B19" s="34"/>
      <c r="C19" s="35">
        <v>9</v>
      </c>
      <c r="D19" s="10" t="s">
        <v>23</v>
      </c>
      <c r="E19" s="23" t="s">
        <v>24</v>
      </c>
      <c r="F19" s="24"/>
      <c r="G19" s="25"/>
      <c r="H19" s="36">
        <v>0</v>
      </c>
      <c r="I19" s="27">
        <f>TRUNC(ROUND(($B19/$C19)*$F19*(1-$H19),0),0)</f>
        <v>0</v>
      </c>
      <c r="J19" s="27">
        <f>TRUNC(ROUND(($B19/$C19)*$F19*$H19,0),0)</f>
        <v>0</v>
      </c>
      <c r="K19" s="27">
        <f t="shared" si="1"/>
        <v>0</v>
      </c>
      <c r="L19" s="27">
        <f t="shared" si="1"/>
        <v>0</v>
      </c>
      <c r="M19" s="27">
        <f t="shared" si="2"/>
        <v>0</v>
      </c>
      <c r="N19" s="27">
        <f t="shared" si="2"/>
        <v>0</v>
      </c>
      <c r="O19" s="27">
        <f t="shared" si="3"/>
        <v>0</v>
      </c>
      <c r="P19" s="27">
        <f t="shared" si="3"/>
        <v>0</v>
      </c>
      <c r="Q19" s="88">
        <f t="shared" si="4"/>
        <v>0</v>
      </c>
      <c r="R19" s="88">
        <f t="shared" si="5"/>
        <v>0</v>
      </c>
      <c r="S19" s="206"/>
      <c r="U19" s="286" t="s">
        <v>55</v>
      </c>
      <c r="V19" s="287"/>
      <c r="W19" s="288"/>
      <c r="X19" s="102"/>
    </row>
    <row r="20" spans="1:27" s="103" customFormat="1" ht="15.75" thickBot="1" x14ac:dyDescent="0.25">
      <c r="A20" s="3" t="s">
        <v>37</v>
      </c>
      <c r="B20" s="28"/>
      <c r="C20" s="38"/>
      <c r="D20" s="39"/>
      <c r="E20" s="31" t="str">
        <f>IF(C19=9,"Sum","")</f>
        <v>Sum</v>
      </c>
      <c r="F20" s="32"/>
      <c r="G20" s="31"/>
      <c r="H20" s="33">
        <v>0</v>
      </c>
      <c r="I20" s="27">
        <f>TRUNC(ROUND(($B19/$C19)*$G20*(1-$H20),0),0)</f>
        <v>0</v>
      </c>
      <c r="J20" s="27">
        <f>TRUNC(ROUND(($B19/$C19)*$G20*$H20,0),0)</f>
        <v>0</v>
      </c>
      <c r="K20" s="27">
        <f t="shared" si="1"/>
        <v>0</v>
      </c>
      <c r="L20" s="27">
        <f t="shared" si="1"/>
        <v>0</v>
      </c>
      <c r="M20" s="27">
        <f t="shared" si="2"/>
        <v>0</v>
      </c>
      <c r="N20" s="27">
        <f t="shared" si="2"/>
        <v>0</v>
      </c>
      <c r="O20" s="27">
        <f t="shared" si="3"/>
        <v>0</v>
      </c>
      <c r="P20" s="27">
        <f t="shared" si="3"/>
        <v>0</v>
      </c>
      <c r="Q20" s="88">
        <f t="shared" si="4"/>
        <v>0</v>
      </c>
      <c r="R20" s="88">
        <f t="shared" si="5"/>
        <v>0</v>
      </c>
      <c r="S20" s="206"/>
      <c r="U20" s="289"/>
      <c r="V20" s="290"/>
      <c r="W20" s="291"/>
      <c r="X20" s="102"/>
    </row>
    <row r="21" spans="1:27" s="103" customFormat="1" ht="15" x14ac:dyDescent="0.2">
      <c r="A21" s="40" t="s">
        <v>38</v>
      </c>
      <c r="B21" s="34"/>
      <c r="C21" s="35">
        <v>12</v>
      </c>
      <c r="D21" s="41" t="s">
        <v>23</v>
      </c>
      <c r="E21" s="31" t="s">
        <v>24</v>
      </c>
      <c r="F21" s="42"/>
      <c r="G21" s="43"/>
      <c r="H21" s="44">
        <v>0</v>
      </c>
      <c r="I21" s="27">
        <f>TRUNC(ROUND(($B21/$C21)*$F21*(1-$H21),0))</f>
        <v>0</v>
      </c>
      <c r="J21" s="27">
        <f>TRUNC(ROUND(($B21/$C21)*$F21*$H21,0))</f>
        <v>0</v>
      </c>
      <c r="K21" s="27">
        <f t="shared" si="1"/>
        <v>0</v>
      </c>
      <c r="L21" s="27">
        <f t="shared" si="1"/>
        <v>0</v>
      </c>
      <c r="M21" s="27">
        <f t="shared" si="2"/>
        <v>0</v>
      </c>
      <c r="N21" s="27">
        <f t="shared" si="2"/>
        <v>0</v>
      </c>
      <c r="O21" s="27">
        <f t="shared" si="3"/>
        <v>0</v>
      </c>
      <c r="P21" s="27">
        <f t="shared" si="3"/>
        <v>0</v>
      </c>
      <c r="Q21" s="88">
        <f t="shared" si="4"/>
        <v>0</v>
      </c>
      <c r="R21" s="88">
        <f t="shared" si="5"/>
        <v>0</v>
      </c>
      <c r="S21" s="206"/>
      <c r="U21" s="156" t="str">
        <f>U11</f>
        <v>Start date on or after:</v>
      </c>
      <c r="V21" s="190">
        <v>45474</v>
      </c>
      <c r="W21" s="188">
        <v>45839</v>
      </c>
      <c r="X21" s="102"/>
    </row>
    <row r="22" spans="1:27" s="103" customFormat="1" ht="15" x14ac:dyDescent="0.2">
      <c r="A22" s="40" t="s">
        <v>39</v>
      </c>
      <c r="B22" s="34"/>
      <c r="C22" s="35">
        <v>12</v>
      </c>
      <c r="D22" s="41" t="s">
        <v>23</v>
      </c>
      <c r="E22" s="31" t="s">
        <v>24</v>
      </c>
      <c r="F22" s="42"/>
      <c r="G22" s="43"/>
      <c r="H22" s="44">
        <v>0</v>
      </c>
      <c r="I22" s="27">
        <f>TRUNC(ROUND(($B22/$C22)*$F22*(1-$H22),0))</f>
        <v>0</v>
      </c>
      <c r="J22" s="27">
        <f>TRUNC(ROUND(($B22/$C22)*$F22*$H22,0))</f>
        <v>0</v>
      </c>
      <c r="K22" s="27">
        <f t="shared" si="1"/>
        <v>0</v>
      </c>
      <c r="L22" s="27">
        <f t="shared" si="1"/>
        <v>0</v>
      </c>
      <c r="M22" s="27">
        <f t="shared" si="2"/>
        <v>0</v>
      </c>
      <c r="N22" s="27">
        <f t="shared" si="2"/>
        <v>0</v>
      </c>
      <c r="O22" s="27">
        <f t="shared" si="3"/>
        <v>0</v>
      </c>
      <c r="P22" s="27">
        <f t="shared" si="3"/>
        <v>0</v>
      </c>
      <c r="Q22" s="88">
        <f t="shared" si="4"/>
        <v>0</v>
      </c>
      <c r="R22" s="88">
        <f t="shared" si="5"/>
        <v>0</v>
      </c>
      <c r="S22" s="206"/>
      <c r="U22" s="157" t="s">
        <v>144</v>
      </c>
      <c r="V22" s="191">
        <v>0.24199999999999999</v>
      </c>
      <c r="W22" s="189">
        <v>0.23899999999999999</v>
      </c>
      <c r="X22" s="102"/>
      <c r="Y22" s="5"/>
      <c r="Z22" s="5"/>
      <c r="AA22" s="5"/>
    </row>
    <row r="23" spans="1:27" s="103" customFormat="1" ht="15" x14ac:dyDescent="0.2">
      <c r="A23" s="45" t="s">
        <v>40</v>
      </c>
      <c r="B23" s="34"/>
      <c r="C23" s="35">
        <v>12</v>
      </c>
      <c r="D23" s="46" t="s">
        <v>23</v>
      </c>
      <c r="E23" s="23" t="s">
        <v>24</v>
      </c>
      <c r="F23" s="47"/>
      <c r="G23" s="48"/>
      <c r="H23" s="44">
        <v>0</v>
      </c>
      <c r="I23" s="27">
        <f>TRUNC(ROUND(($B23/$C23)*$F23*(1-$H23),0))</f>
        <v>0</v>
      </c>
      <c r="J23" s="27">
        <f>TRUNC(ROUND(($B23/$C23)*$F23*$H228,0))</f>
        <v>0</v>
      </c>
      <c r="K23" s="27">
        <f t="shared" si="1"/>
        <v>0</v>
      </c>
      <c r="L23" s="27">
        <f t="shared" si="1"/>
        <v>0</v>
      </c>
      <c r="M23" s="27">
        <f t="shared" si="2"/>
        <v>0</v>
      </c>
      <c r="N23" s="27">
        <f t="shared" si="2"/>
        <v>0</v>
      </c>
      <c r="O23" s="27">
        <f t="shared" si="3"/>
        <v>0</v>
      </c>
      <c r="P23" s="27">
        <f t="shared" si="3"/>
        <v>0</v>
      </c>
      <c r="Q23" s="88">
        <f t="shared" si="4"/>
        <v>0</v>
      </c>
      <c r="R23" s="88">
        <f t="shared" si="5"/>
        <v>0</v>
      </c>
      <c r="S23" s="206"/>
      <c r="U23" s="157" t="s">
        <v>47</v>
      </c>
      <c r="V23" s="191">
        <v>0.14799999999999999</v>
      </c>
      <c r="W23" s="189">
        <v>0.14599999999999999</v>
      </c>
      <c r="X23" s="102"/>
      <c r="Y23" s="5"/>
      <c r="Z23" s="5"/>
      <c r="AA23" s="5"/>
    </row>
    <row r="24" spans="1:27" s="103" customFormat="1" ht="15.75" thickBot="1" x14ac:dyDescent="0.25">
      <c r="A24" s="49" t="s">
        <v>41</v>
      </c>
      <c r="B24" s="50"/>
      <c r="C24" s="51">
        <v>12</v>
      </c>
      <c r="D24" s="52" t="s">
        <v>23</v>
      </c>
      <c r="E24" s="53" t="s">
        <v>24</v>
      </c>
      <c r="F24" s="54"/>
      <c r="G24" s="55"/>
      <c r="H24" s="36">
        <v>0</v>
      </c>
      <c r="I24" s="27">
        <f>TRUNC(ROUND(($B24/$C24)*$F24*(1-$H24),0))</f>
        <v>0</v>
      </c>
      <c r="J24" s="27">
        <f>TRUNC(ROUND(($B24/$C24)*$F24*$H24,0))</f>
        <v>0</v>
      </c>
      <c r="K24" s="27">
        <f t="shared" si="1"/>
        <v>0</v>
      </c>
      <c r="L24" s="27">
        <f t="shared" si="1"/>
        <v>0</v>
      </c>
      <c r="M24" s="27">
        <f t="shared" si="2"/>
        <v>0</v>
      </c>
      <c r="N24" s="27">
        <f t="shared" si="2"/>
        <v>0</v>
      </c>
      <c r="O24" s="27">
        <f t="shared" si="3"/>
        <v>0</v>
      </c>
      <c r="P24" s="27">
        <f t="shared" si="3"/>
        <v>0</v>
      </c>
      <c r="Q24" s="88">
        <f t="shared" si="4"/>
        <v>0</v>
      </c>
      <c r="R24" s="88">
        <f t="shared" si="5"/>
        <v>0</v>
      </c>
      <c r="S24" s="206"/>
      <c r="U24" s="157" t="s">
        <v>49</v>
      </c>
      <c r="V24" s="191">
        <v>5.1999999999999998E-2</v>
      </c>
      <c r="W24" s="189">
        <v>0.06</v>
      </c>
      <c r="X24" s="102"/>
      <c r="Y24" s="177"/>
      <c r="Z24" s="177"/>
    </row>
    <row r="25" spans="1:27" s="103" customFormat="1" ht="15" x14ac:dyDescent="0.2">
      <c r="A25" s="6" t="s">
        <v>42</v>
      </c>
      <c r="B25" s="56"/>
      <c r="C25" s="57"/>
      <c r="D25" s="58"/>
      <c r="E25" s="59"/>
      <c r="F25" s="60" t="s">
        <v>43</v>
      </c>
      <c r="G25" s="61"/>
      <c r="H25" s="62">
        <v>0</v>
      </c>
      <c r="I25" s="27">
        <f>TRUNC(ROUND($D25*$E25*$G25*(1-$H25),0),0)</f>
        <v>0</v>
      </c>
      <c r="J25" s="27">
        <f>TRUNC(ROUND($D25*$E25*$G25*$H25,0),0)</f>
        <v>0</v>
      </c>
      <c r="K25" s="27">
        <f t="shared" si="1"/>
        <v>0</v>
      </c>
      <c r="L25" s="27">
        <f t="shared" si="1"/>
        <v>0</v>
      </c>
      <c r="M25" s="27">
        <f t="shared" si="2"/>
        <v>0</v>
      </c>
      <c r="N25" s="27">
        <f t="shared" si="2"/>
        <v>0</v>
      </c>
      <c r="O25" s="27">
        <f t="shared" si="3"/>
        <v>0</v>
      </c>
      <c r="P25" s="27">
        <f t="shared" si="3"/>
        <v>0</v>
      </c>
      <c r="Q25" s="88">
        <f t="shared" si="4"/>
        <v>0</v>
      </c>
      <c r="R25" s="88">
        <f t="shared" si="5"/>
        <v>0</v>
      </c>
      <c r="S25" s="206"/>
      <c r="U25" s="157" t="s">
        <v>51</v>
      </c>
      <c r="V25" s="191">
        <v>5.3999999999999999E-2</v>
      </c>
      <c r="W25" s="189">
        <v>5.1999999999999998E-2</v>
      </c>
      <c r="X25" s="102"/>
      <c r="Y25" s="178"/>
      <c r="Z25" s="178"/>
    </row>
    <row r="26" spans="1:27" s="103" customFormat="1" ht="15" x14ac:dyDescent="0.2">
      <c r="A26" s="40" t="s">
        <v>44</v>
      </c>
      <c r="B26" s="56"/>
      <c r="C26" s="57"/>
      <c r="D26" s="63"/>
      <c r="E26" s="64"/>
      <c r="F26" s="65" t="s">
        <v>43</v>
      </c>
      <c r="G26" s="66"/>
      <c r="H26" s="44">
        <v>0</v>
      </c>
      <c r="I26" s="27">
        <f>TRUNC(ROUND($D26*$E26*$G26*(1-$H26),0),0)</f>
        <v>0</v>
      </c>
      <c r="J26" s="27">
        <f>TRUNC(ROUND($D26*$E26*$G26*$H26,0),0)</f>
        <v>0</v>
      </c>
      <c r="K26" s="27">
        <f t="shared" si="1"/>
        <v>0</v>
      </c>
      <c r="L26" s="27">
        <f t="shared" si="1"/>
        <v>0</v>
      </c>
      <c r="M26" s="27">
        <f t="shared" si="2"/>
        <v>0</v>
      </c>
      <c r="N26" s="27">
        <f t="shared" si="2"/>
        <v>0</v>
      </c>
      <c r="O26" s="27">
        <f t="shared" si="3"/>
        <v>0</v>
      </c>
      <c r="P26" s="27">
        <f t="shared" si="3"/>
        <v>0</v>
      </c>
      <c r="Q26" s="88">
        <f t="shared" si="4"/>
        <v>0</v>
      </c>
      <c r="R26" s="88">
        <f t="shared" si="5"/>
        <v>0</v>
      </c>
      <c r="S26" s="206"/>
      <c r="U26" s="157" t="s">
        <v>54</v>
      </c>
      <c r="V26" s="191">
        <v>1E-3</v>
      </c>
      <c r="W26" s="189">
        <v>1E-3</v>
      </c>
      <c r="X26" s="102"/>
      <c r="Y26" s="178"/>
      <c r="Z26" s="178"/>
    </row>
    <row r="27" spans="1:27" s="103" customFormat="1" ht="15.75" thickBot="1" x14ac:dyDescent="0.25">
      <c r="A27" s="40" t="s">
        <v>45</v>
      </c>
      <c r="B27" s="67"/>
      <c r="C27" s="57"/>
      <c r="D27" s="63"/>
      <c r="E27" s="68"/>
      <c r="F27" s="58" t="s">
        <v>46</v>
      </c>
      <c r="G27" s="69"/>
      <c r="H27" s="44">
        <v>0</v>
      </c>
      <c r="I27" s="27">
        <f>TRUNC(ROUND($D27*$E27*$G27*(1-$H27),0),0)</f>
        <v>0</v>
      </c>
      <c r="J27" s="27">
        <f>TRUNC(ROUND($D27*$E27*$G27*$H27,0),0)</f>
        <v>0</v>
      </c>
      <c r="K27" s="27">
        <f t="shared" si="1"/>
        <v>0</v>
      </c>
      <c r="L27" s="27">
        <f t="shared" si="1"/>
        <v>0</v>
      </c>
      <c r="M27" s="27">
        <f t="shared" si="2"/>
        <v>0</v>
      </c>
      <c r="N27" s="27">
        <f t="shared" si="2"/>
        <v>0</v>
      </c>
      <c r="O27" s="27">
        <f t="shared" si="3"/>
        <v>0</v>
      </c>
      <c r="P27" s="27">
        <f t="shared" si="3"/>
        <v>0</v>
      </c>
      <c r="Q27" s="88">
        <f t="shared" si="4"/>
        <v>0</v>
      </c>
      <c r="R27" s="88">
        <f t="shared" si="5"/>
        <v>0</v>
      </c>
      <c r="S27" s="206"/>
      <c r="U27" s="159"/>
      <c r="V27" s="192"/>
      <c r="W27" s="187"/>
      <c r="X27" s="102"/>
      <c r="Y27" s="178"/>
      <c r="Z27" s="178"/>
    </row>
    <row r="28" spans="1:27" s="103" customFormat="1" ht="15.75" thickBot="1" x14ac:dyDescent="0.25">
      <c r="A28" s="70" t="s">
        <v>48</v>
      </c>
      <c r="B28" s="71"/>
      <c r="C28" s="72"/>
      <c r="D28" s="63"/>
      <c r="E28" s="68"/>
      <c r="F28" s="58" t="s">
        <v>46</v>
      </c>
      <c r="G28" s="69"/>
      <c r="H28" s="73">
        <v>0</v>
      </c>
      <c r="I28" s="27">
        <f>TRUNC(ROUND($D28*$E28*$G28*(1-$H28),0),0)</f>
        <v>0</v>
      </c>
      <c r="J28" s="27">
        <f>TRUNC(ROUND($D28*$E28*$G28*$H28,0),0)</f>
        <v>0</v>
      </c>
      <c r="K28" s="27">
        <f t="shared" si="1"/>
        <v>0</v>
      </c>
      <c r="L28" s="27">
        <f t="shared" si="1"/>
        <v>0</v>
      </c>
      <c r="M28" s="27">
        <f t="shared" si="2"/>
        <v>0</v>
      </c>
      <c r="N28" s="27">
        <f t="shared" si="2"/>
        <v>0</v>
      </c>
      <c r="O28" s="27">
        <f t="shared" si="3"/>
        <v>0</v>
      </c>
      <c r="P28" s="27">
        <f t="shared" si="3"/>
        <v>0</v>
      </c>
      <c r="Q28" s="88">
        <f t="shared" si="4"/>
        <v>0</v>
      </c>
      <c r="R28" s="88">
        <f t="shared" si="5"/>
        <v>0</v>
      </c>
      <c r="S28" s="206"/>
      <c r="U28" s="102"/>
      <c r="V28" s="102"/>
      <c r="W28" s="102"/>
      <c r="X28" s="102"/>
      <c r="Y28" s="178"/>
      <c r="Z28" s="178"/>
    </row>
    <row r="29" spans="1:27" s="103" customFormat="1" ht="15" x14ac:dyDescent="0.25">
      <c r="A29" s="74" t="s">
        <v>50</v>
      </c>
      <c r="B29" s="74"/>
      <c r="C29" s="74"/>
      <c r="D29" s="74"/>
      <c r="E29" s="74"/>
      <c r="F29" s="74"/>
      <c r="G29" s="74"/>
      <c r="H29" s="74"/>
      <c r="I29" s="75">
        <f>SUM(I11:I28)</f>
        <v>0</v>
      </c>
      <c r="J29" s="75">
        <f>SUM(J11:J28)</f>
        <v>0</v>
      </c>
      <c r="K29" s="75">
        <f t="shared" ref="K29:P29" si="6">SUM(K11:K28)</f>
        <v>0</v>
      </c>
      <c r="L29" s="75">
        <f t="shared" si="6"/>
        <v>0</v>
      </c>
      <c r="M29" s="75">
        <f t="shared" si="6"/>
        <v>0</v>
      </c>
      <c r="N29" s="75">
        <f t="shared" si="6"/>
        <v>0</v>
      </c>
      <c r="O29" s="75">
        <f t="shared" si="6"/>
        <v>0</v>
      </c>
      <c r="P29" s="75">
        <f t="shared" si="6"/>
        <v>0</v>
      </c>
      <c r="Q29" s="89">
        <f t="shared" si="4"/>
        <v>0</v>
      </c>
      <c r="R29" s="89">
        <f t="shared" si="5"/>
        <v>0</v>
      </c>
      <c r="S29" s="207"/>
      <c r="U29" s="292" t="s">
        <v>236</v>
      </c>
      <c r="V29" s="293"/>
      <c r="W29" s="293"/>
      <c r="X29" s="294"/>
      <c r="Y29" s="178"/>
      <c r="Z29" s="178"/>
    </row>
    <row r="30" spans="1:27" s="103" customFormat="1" x14ac:dyDescent="0.2">
      <c r="A30" s="6" t="s">
        <v>52</v>
      </c>
      <c r="B30" s="6"/>
      <c r="C30" s="6"/>
      <c r="D30" s="372" t="s">
        <v>53</v>
      </c>
      <c r="E30" s="373"/>
      <c r="F30" s="373"/>
      <c r="G30" s="373"/>
      <c r="H30" s="76"/>
      <c r="I30" s="56"/>
      <c r="J30" s="56"/>
      <c r="K30" s="56"/>
      <c r="L30" s="56"/>
      <c r="M30" s="56"/>
      <c r="N30" s="56"/>
      <c r="O30" s="56"/>
      <c r="P30" s="56"/>
      <c r="Q30" s="158"/>
      <c r="R30" s="158"/>
      <c r="S30" s="208"/>
      <c r="U30" s="121"/>
      <c r="V30" s="122"/>
      <c r="W30" s="123" t="s">
        <v>74</v>
      </c>
      <c r="X30" s="124" t="s">
        <v>75</v>
      </c>
      <c r="Y30" s="178"/>
      <c r="Z30" s="178"/>
    </row>
    <row r="31" spans="1:27" s="103" customFormat="1" x14ac:dyDescent="0.2">
      <c r="A31" s="112" t="str">
        <f>U22</f>
        <v>Academic/Calendar Salary</v>
      </c>
      <c r="B31" s="6"/>
      <c r="C31" s="6"/>
      <c r="D31" s="6"/>
      <c r="E31" s="304">
        <f xml:space="preserve"> IF($B$4&gt;=$W$21,W22,V22)</f>
        <v>0.24199999999999999</v>
      </c>
      <c r="F31" s="305"/>
      <c r="G31" s="160"/>
      <c r="H31" s="160"/>
      <c r="I31" s="88">
        <f t="shared" ref="I31:P31" si="7">TRUNC(ROUND(SUM(I11,I13,I15,I17,I19,I21:I24)*$E31,0),0)</f>
        <v>0</v>
      </c>
      <c r="J31" s="88">
        <f t="shared" si="7"/>
        <v>0</v>
      </c>
      <c r="K31" s="88">
        <f t="shared" si="7"/>
        <v>0</v>
      </c>
      <c r="L31" s="88">
        <f t="shared" si="7"/>
        <v>0</v>
      </c>
      <c r="M31" s="88">
        <f t="shared" si="7"/>
        <v>0</v>
      </c>
      <c r="N31" s="88">
        <f t="shared" si="7"/>
        <v>0</v>
      </c>
      <c r="O31" s="88">
        <f t="shared" si="7"/>
        <v>0</v>
      </c>
      <c r="P31" s="88">
        <f t="shared" si="7"/>
        <v>0</v>
      </c>
      <c r="Q31" s="88">
        <f t="shared" ref="Q31:Q37" si="8">SUM($I31,$K31,$M31,$O31)</f>
        <v>0</v>
      </c>
      <c r="R31" s="88">
        <f t="shared" ref="R31:R37" si="9">SUM($J31,$L31,$N31,$P31)</f>
        <v>0</v>
      </c>
      <c r="S31" s="206"/>
      <c r="U31" s="125" t="s">
        <v>112</v>
      </c>
      <c r="V31" s="122"/>
      <c r="W31" s="126">
        <v>459.68</v>
      </c>
      <c r="X31" s="127">
        <f t="shared" ref="X31:X37" si="10">W31*1.05</f>
        <v>482.66400000000004</v>
      </c>
    </row>
    <row r="32" spans="1:27" s="103" customFormat="1" x14ac:dyDescent="0.2">
      <c r="A32" s="112" t="str">
        <f t="shared" ref="A32:A35" si="11">U23</f>
        <v>Summer salary</v>
      </c>
      <c r="B32" s="6"/>
      <c r="C32" s="6"/>
      <c r="D32" s="6"/>
      <c r="E32" s="304">
        <f xml:space="preserve"> IF($B$4&gt;=$W$21,W23,V23)</f>
        <v>0.14799999999999999</v>
      </c>
      <c r="F32" s="305"/>
      <c r="G32" s="160"/>
      <c r="H32" s="160"/>
      <c r="I32" s="88">
        <f t="shared" ref="I32:P32" si="12">TRUNC(ROUND(SUM(I12,I14,I16,I18,I20)*$E32,0),0)</f>
        <v>0</v>
      </c>
      <c r="J32" s="88">
        <f t="shared" si="12"/>
        <v>0</v>
      </c>
      <c r="K32" s="88">
        <f t="shared" si="12"/>
        <v>0</v>
      </c>
      <c r="L32" s="88">
        <f t="shared" si="12"/>
        <v>0</v>
      </c>
      <c r="M32" s="88">
        <f t="shared" si="12"/>
        <v>0</v>
      </c>
      <c r="N32" s="88">
        <f t="shared" si="12"/>
        <v>0</v>
      </c>
      <c r="O32" s="88">
        <f t="shared" si="12"/>
        <v>0</v>
      </c>
      <c r="P32" s="88">
        <f t="shared" si="12"/>
        <v>0</v>
      </c>
      <c r="Q32" s="88">
        <f t="shared" si="8"/>
        <v>0</v>
      </c>
      <c r="R32" s="88">
        <f t="shared" si="9"/>
        <v>0</v>
      </c>
      <c r="S32" s="206"/>
      <c r="U32" s="125" t="s">
        <v>113</v>
      </c>
      <c r="V32" s="122"/>
      <c r="W32" s="128">
        <v>570</v>
      </c>
      <c r="X32" s="127">
        <f t="shared" si="10"/>
        <v>598.5</v>
      </c>
    </row>
    <row r="33" spans="1:24" s="103" customFormat="1" x14ac:dyDescent="0.2">
      <c r="A33" s="112" t="str">
        <f t="shared" si="11"/>
        <v>GA salary</v>
      </c>
      <c r="B33" s="6"/>
      <c r="C33" s="6"/>
      <c r="D33" s="6"/>
      <c r="E33" s="304">
        <f xml:space="preserve"> IF($B$4&gt;=$W$21,W24,V24)</f>
        <v>5.1999999999999998E-2</v>
      </c>
      <c r="F33" s="305"/>
      <c r="G33" s="160"/>
      <c r="H33" s="160"/>
      <c r="I33" s="88">
        <f t="shared" ref="I33:P33" si="13">TRUNC(ROUND((I25+I26)*$E33,0))</f>
        <v>0</v>
      </c>
      <c r="J33" s="88">
        <f t="shared" si="13"/>
        <v>0</v>
      </c>
      <c r="K33" s="88">
        <f t="shared" si="13"/>
        <v>0</v>
      </c>
      <c r="L33" s="88">
        <f t="shared" si="13"/>
        <v>0</v>
      </c>
      <c r="M33" s="88">
        <f t="shared" si="13"/>
        <v>0</v>
      </c>
      <c r="N33" s="88">
        <f t="shared" si="13"/>
        <v>0</v>
      </c>
      <c r="O33" s="88">
        <f t="shared" si="13"/>
        <v>0</v>
      </c>
      <c r="P33" s="88">
        <f t="shared" si="13"/>
        <v>0</v>
      </c>
      <c r="Q33" s="88">
        <f t="shared" si="8"/>
        <v>0</v>
      </c>
      <c r="R33" s="88">
        <f t="shared" si="9"/>
        <v>0</v>
      </c>
      <c r="S33" s="206"/>
      <c r="U33" s="125" t="s">
        <v>81</v>
      </c>
      <c r="V33" s="122"/>
      <c r="W33" s="126">
        <v>568.30999999999995</v>
      </c>
      <c r="X33" s="127">
        <f t="shared" si="10"/>
        <v>596.72550000000001</v>
      </c>
    </row>
    <row r="34" spans="1:24" s="103" customFormat="1" x14ac:dyDescent="0.2">
      <c r="A34" s="112" t="str">
        <f t="shared" si="11"/>
        <v>Hourly wages</v>
      </c>
      <c r="B34" s="6"/>
      <c r="C34" s="6"/>
      <c r="D34" s="6"/>
      <c r="E34" s="304">
        <f xml:space="preserve"> IF($B$4&gt;=$W$21,W25,V25)</f>
        <v>5.3999999999999999E-2</v>
      </c>
      <c r="F34" s="305"/>
      <c r="G34" s="160"/>
      <c r="H34" s="160"/>
      <c r="I34" s="88">
        <f t="shared" ref="I34:J34" si="14">TRUNC(ROUND(I27*$E34,0),0)</f>
        <v>0</v>
      </c>
      <c r="J34" s="88">
        <f t="shared" si="14"/>
        <v>0</v>
      </c>
      <c r="K34" s="88">
        <f t="shared" ref="K34:P34" si="15">TRUNC(ROUND(K27*$E34,0),0)</f>
        <v>0</v>
      </c>
      <c r="L34" s="88">
        <f t="shared" si="15"/>
        <v>0</v>
      </c>
      <c r="M34" s="88">
        <f t="shared" si="15"/>
        <v>0</v>
      </c>
      <c r="N34" s="88">
        <f t="shared" si="15"/>
        <v>0</v>
      </c>
      <c r="O34" s="88">
        <f t="shared" si="15"/>
        <v>0</v>
      </c>
      <c r="P34" s="88">
        <f t="shared" si="15"/>
        <v>0</v>
      </c>
      <c r="Q34" s="88">
        <f t="shared" si="8"/>
        <v>0</v>
      </c>
      <c r="R34" s="88">
        <f t="shared" si="9"/>
        <v>0</v>
      </c>
      <c r="S34" s="206"/>
      <c r="U34" s="125" t="s">
        <v>77</v>
      </c>
      <c r="V34" s="122"/>
      <c r="W34" s="126">
        <v>612.62</v>
      </c>
      <c r="X34" s="127">
        <f t="shared" si="10"/>
        <v>643.25099999999998</v>
      </c>
    </row>
    <row r="35" spans="1:24" s="103" customFormat="1" x14ac:dyDescent="0.2">
      <c r="A35" s="112" t="str">
        <f t="shared" si="11"/>
        <v>Enrolled student wages</v>
      </c>
      <c r="B35" s="6"/>
      <c r="C35" s="6"/>
      <c r="D35" s="6"/>
      <c r="E35" s="304">
        <f xml:space="preserve"> IF($B$4&gt;=$W$21,W26,V26)</f>
        <v>1E-3</v>
      </c>
      <c r="F35" s="305"/>
      <c r="G35" s="160"/>
      <c r="H35" s="160"/>
      <c r="I35" s="88">
        <f t="shared" ref="I35:J35" si="16">IF(AND(I28&gt;0,TRUNC(ROUND(I28*$E35,0),0)=0),1,TRUNC(ROUND(I28*$E35,0),0))</f>
        <v>0</v>
      </c>
      <c r="J35" s="88">
        <f t="shared" si="16"/>
        <v>0</v>
      </c>
      <c r="K35" s="88">
        <f t="shared" ref="K35:P35" si="17">IF(AND(K28&gt;0,TRUNC(ROUND(K28*$E35,0),0)=0),1,TRUNC(ROUND(K28*$E35,0),0))</f>
        <v>0</v>
      </c>
      <c r="L35" s="88">
        <f t="shared" si="17"/>
        <v>0</v>
      </c>
      <c r="M35" s="88">
        <f t="shared" si="17"/>
        <v>0</v>
      </c>
      <c r="N35" s="88">
        <f t="shared" si="17"/>
        <v>0</v>
      </c>
      <c r="O35" s="88">
        <f t="shared" si="17"/>
        <v>0</v>
      </c>
      <c r="P35" s="88">
        <f t="shared" si="17"/>
        <v>0</v>
      </c>
      <c r="Q35" s="88">
        <f t="shared" si="8"/>
        <v>0</v>
      </c>
      <c r="R35" s="88">
        <f t="shared" si="9"/>
        <v>0</v>
      </c>
      <c r="S35" s="206"/>
      <c r="U35" s="125" t="s">
        <v>114</v>
      </c>
      <c r="V35" s="122"/>
      <c r="W35" s="128">
        <v>511.73</v>
      </c>
      <c r="X35" s="127">
        <f t="shared" si="10"/>
        <v>537.31650000000002</v>
      </c>
    </row>
    <row r="36" spans="1:24" s="103" customFormat="1" x14ac:dyDescent="0.2">
      <c r="A36" s="74" t="s">
        <v>56</v>
      </c>
      <c r="B36" s="74"/>
      <c r="C36" s="74"/>
      <c r="D36" s="74"/>
      <c r="E36" s="147"/>
      <c r="F36" s="147"/>
      <c r="G36" s="147"/>
      <c r="H36" s="147"/>
      <c r="I36" s="89">
        <f>SUM(I31:I35)</f>
        <v>0</v>
      </c>
      <c r="J36" s="89">
        <f>SUM(J31:J35)</f>
        <v>0</v>
      </c>
      <c r="K36" s="89">
        <f t="shared" ref="K36:P36" si="18">SUM(K31:K35)</f>
        <v>0</v>
      </c>
      <c r="L36" s="89">
        <f t="shared" si="18"/>
        <v>0</v>
      </c>
      <c r="M36" s="89">
        <f t="shared" si="18"/>
        <v>0</v>
      </c>
      <c r="N36" s="89">
        <f t="shared" si="18"/>
        <v>0</v>
      </c>
      <c r="O36" s="89">
        <f t="shared" si="18"/>
        <v>0</v>
      </c>
      <c r="P36" s="89">
        <f t="shared" si="18"/>
        <v>0</v>
      </c>
      <c r="Q36" s="89">
        <f t="shared" si="8"/>
        <v>0</v>
      </c>
      <c r="R36" s="89">
        <f t="shared" si="9"/>
        <v>0</v>
      </c>
      <c r="S36" s="207"/>
      <c r="U36" s="125" t="s">
        <v>115</v>
      </c>
      <c r="V36" s="122"/>
      <c r="W36" s="128">
        <v>482.23</v>
      </c>
      <c r="X36" s="127">
        <f t="shared" si="10"/>
        <v>506.34150000000005</v>
      </c>
    </row>
    <row r="37" spans="1:24" s="103" customFormat="1" x14ac:dyDescent="0.2">
      <c r="A37" s="78" t="s">
        <v>57</v>
      </c>
      <c r="B37" s="78"/>
      <c r="C37" s="78"/>
      <c r="D37" s="78"/>
      <c r="E37" s="161"/>
      <c r="F37" s="161"/>
      <c r="G37" s="161"/>
      <c r="H37" s="161"/>
      <c r="I37" s="90">
        <f>SUM(I29,I36)</f>
        <v>0</v>
      </c>
      <c r="J37" s="90">
        <f>SUM(J29,J36)</f>
        <v>0</v>
      </c>
      <c r="K37" s="90">
        <f t="shared" ref="K37:P37" si="19">SUM(K29,K36)</f>
        <v>0</v>
      </c>
      <c r="L37" s="90">
        <f t="shared" si="19"/>
        <v>0</v>
      </c>
      <c r="M37" s="90">
        <f t="shared" si="19"/>
        <v>0</v>
      </c>
      <c r="N37" s="90">
        <f t="shared" si="19"/>
        <v>0</v>
      </c>
      <c r="O37" s="90">
        <f t="shared" si="19"/>
        <v>0</v>
      </c>
      <c r="P37" s="90">
        <f t="shared" si="19"/>
        <v>0</v>
      </c>
      <c r="Q37" s="90">
        <f t="shared" si="8"/>
        <v>0</v>
      </c>
      <c r="R37" s="90">
        <f t="shared" si="9"/>
        <v>0</v>
      </c>
      <c r="S37" s="209"/>
      <c r="U37" s="125" t="s">
        <v>116</v>
      </c>
      <c r="V37" s="122"/>
      <c r="W37" s="126">
        <v>633.41</v>
      </c>
      <c r="X37" s="127">
        <f t="shared" si="10"/>
        <v>665.08050000000003</v>
      </c>
    </row>
    <row r="38" spans="1:24" s="103" customFormat="1" x14ac:dyDescent="0.2">
      <c r="A38" s="6"/>
      <c r="B38" s="6"/>
      <c r="C38" s="6"/>
      <c r="D38" s="6"/>
      <c r="E38" s="6"/>
      <c r="F38" s="6"/>
      <c r="G38" s="6"/>
      <c r="H38" s="6"/>
      <c r="I38" s="56"/>
      <c r="J38" s="56"/>
      <c r="K38" s="56"/>
      <c r="L38" s="56"/>
      <c r="M38" s="56"/>
      <c r="N38" s="56"/>
      <c r="O38" s="56"/>
      <c r="P38" s="56"/>
      <c r="Q38" s="158"/>
      <c r="R38" s="158"/>
      <c r="S38" s="208"/>
      <c r="U38" s="295" t="s">
        <v>117</v>
      </c>
      <c r="V38" s="296"/>
      <c r="W38" s="296"/>
      <c r="X38" s="297"/>
    </row>
    <row r="39" spans="1:24" s="103" customFormat="1" x14ac:dyDescent="0.2">
      <c r="A39" s="6" t="s">
        <v>58</v>
      </c>
      <c r="B39" s="6"/>
      <c r="C39" s="6"/>
      <c r="D39" s="6"/>
      <c r="E39" s="6"/>
      <c r="F39" s="6"/>
      <c r="G39" s="6"/>
      <c r="H39" s="6"/>
      <c r="I39" s="27"/>
      <c r="J39" s="27"/>
      <c r="K39" s="27"/>
      <c r="L39" s="27"/>
      <c r="M39" s="27"/>
      <c r="N39" s="27"/>
      <c r="O39" s="27"/>
      <c r="P39" s="27"/>
      <c r="Q39" s="88">
        <f t="shared" ref="Q39:Q43" si="20">SUM($I39,$K39,$M39,$O39)</f>
        <v>0</v>
      </c>
      <c r="R39" s="88">
        <f t="shared" ref="R39:R43" si="21">SUM($J39,$L39,$N39,$P39)</f>
        <v>0</v>
      </c>
      <c r="S39" s="206"/>
      <c r="U39" s="125" t="s">
        <v>118</v>
      </c>
      <c r="V39" s="122"/>
      <c r="W39" s="128">
        <v>313</v>
      </c>
      <c r="X39" s="127">
        <f t="shared" ref="X39:X44" si="22">W39*1.05</f>
        <v>328.65000000000003</v>
      </c>
    </row>
    <row r="40" spans="1:24" s="103" customFormat="1" x14ac:dyDescent="0.2">
      <c r="A40" s="6" t="s">
        <v>59</v>
      </c>
      <c r="B40" s="78"/>
      <c r="C40" s="78"/>
      <c r="D40" s="78"/>
      <c r="E40" s="78"/>
      <c r="F40" s="78"/>
      <c r="G40" s="78"/>
      <c r="H40" s="78"/>
      <c r="I40" s="27"/>
      <c r="J40" s="27"/>
      <c r="K40" s="27"/>
      <c r="L40" s="27"/>
      <c r="M40" s="27"/>
      <c r="N40" s="27"/>
      <c r="O40" s="27"/>
      <c r="P40" s="27"/>
      <c r="Q40" s="88">
        <f t="shared" si="20"/>
        <v>0</v>
      </c>
      <c r="R40" s="88">
        <f t="shared" si="21"/>
        <v>0</v>
      </c>
      <c r="S40" s="206"/>
      <c r="U40" s="125" t="s">
        <v>119</v>
      </c>
      <c r="V40" s="122"/>
      <c r="W40" s="128">
        <v>313</v>
      </c>
      <c r="X40" s="127">
        <f t="shared" si="22"/>
        <v>328.65000000000003</v>
      </c>
    </row>
    <row r="41" spans="1:24" s="103" customFormat="1" x14ac:dyDescent="0.2">
      <c r="A41" s="298" t="s">
        <v>60</v>
      </c>
      <c r="B41" s="298"/>
      <c r="C41" s="298"/>
      <c r="D41" s="298"/>
      <c r="E41" s="298"/>
      <c r="F41" s="298"/>
      <c r="G41" s="298"/>
      <c r="H41" s="298"/>
      <c r="I41" s="27"/>
      <c r="J41" s="27"/>
      <c r="K41" s="27"/>
      <c r="L41" s="27"/>
      <c r="M41" s="27"/>
      <c r="N41" s="27"/>
      <c r="O41" s="27"/>
      <c r="P41" s="27"/>
      <c r="Q41" s="88">
        <f t="shared" si="20"/>
        <v>0</v>
      </c>
      <c r="R41" s="88">
        <f t="shared" si="21"/>
        <v>0</v>
      </c>
      <c r="S41" s="206"/>
      <c r="U41" s="125" t="s">
        <v>145</v>
      </c>
      <c r="V41" s="122"/>
      <c r="W41" s="128">
        <v>313</v>
      </c>
      <c r="X41" s="127">
        <f t="shared" si="22"/>
        <v>328.65000000000003</v>
      </c>
    </row>
    <row r="42" spans="1:24" s="103" customFormat="1" x14ac:dyDescent="0.2">
      <c r="A42" s="298" t="s">
        <v>61</v>
      </c>
      <c r="B42" s="298"/>
      <c r="C42" s="6"/>
      <c r="D42" s="6"/>
      <c r="E42" s="6"/>
      <c r="F42" s="6"/>
      <c r="G42" s="6"/>
      <c r="H42" s="6"/>
      <c r="I42" s="27"/>
      <c r="J42" s="27"/>
      <c r="K42" s="27"/>
      <c r="L42" s="27"/>
      <c r="M42" s="27"/>
      <c r="N42" s="27"/>
      <c r="O42" s="27"/>
      <c r="P42" s="27"/>
      <c r="Q42" s="88">
        <f t="shared" si="20"/>
        <v>0</v>
      </c>
      <c r="R42" s="88">
        <f t="shared" si="21"/>
        <v>0</v>
      </c>
      <c r="S42" s="206"/>
      <c r="U42" s="125" t="s">
        <v>120</v>
      </c>
      <c r="V42" s="122"/>
      <c r="W42" s="128">
        <v>313</v>
      </c>
      <c r="X42" s="127">
        <f t="shared" si="22"/>
        <v>328.65000000000003</v>
      </c>
    </row>
    <row r="43" spans="1:24" s="103" customFormat="1" x14ac:dyDescent="0.2">
      <c r="A43" s="298" t="s">
        <v>146</v>
      </c>
      <c r="B43" s="298"/>
      <c r="C43" s="298"/>
      <c r="D43" s="298"/>
      <c r="E43" s="298"/>
      <c r="F43" s="298"/>
      <c r="G43" s="298"/>
      <c r="H43" s="298"/>
      <c r="I43" s="27"/>
      <c r="J43" s="27"/>
      <c r="K43" s="27"/>
      <c r="L43" s="27"/>
      <c r="M43" s="27"/>
      <c r="N43" s="27"/>
      <c r="O43" s="27"/>
      <c r="P43" s="27"/>
      <c r="Q43" s="88">
        <f t="shared" si="20"/>
        <v>0</v>
      </c>
      <c r="R43" s="88">
        <f t="shared" si="21"/>
        <v>0</v>
      </c>
      <c r="S43" s="206"/>
      <c r="U43" s="125" t="s">
        <v>121</v>
      </c>
      <c r="V43" s="122"/>
      <c r="W43" s="128">
        <v>500</v>
      </c>
      <c r="X43" s="127">
        <f>W43*1.05</f>
        <v>525</v>
      </c>
    </row>
    <row r="44" spans="1:24" s="103" customFormat="1" x14ac:dyDescent="0.2">
      <c r="A44" s="298" t="s">
        <v>62</v>
      </c>
      <c r="B44" s="298"/>
      <c r="C44" s="298"/>
      <c r="D44" s="298"/>
      <c r="E44" s="298"/>
      <c r="F44" s="298"/>
      <c r="G44" s="298"/>
      <c r="H44" s="298"/>
      <c r="I44" s="56"/>
      <c r="J44" s="56"/>
      <c r="K44" s="56"/>
      <c r="L44" s="56"/>
      <c r="M44" s="56"/>
      <c r="N44" s="56"/>
      <c r="O44" s="56"/>
      <c r="P44" s="56"/>
      <c r="Q44" s="158"/>
      <c r="R44" s="158"/>
      <c r="S44" s="208"/>
      <c r="U44" s="183"/>
      <c r="V44" s="184"/>
      <c r="W44" s="184"/>
      <c r="X44" s="185"/>
    </row>
    <row r="45" spans="1:24" s="103" customFormat="1" x14ac:dyDescent="0.2">
      <c r="A45" s="298"/>
      <c r="B45" s="298"/>
      <c r="C45" s="298"/>
      <c r="D45" s="298"/>
      <c r="E45" s="298"/>
      <c r="F45" s="298"/>
      <c r="G45" s="298"/>
      <c r="H45" s="298"/>
      <c r="I45" s="27"/>
      <c r="J45" s="27"/>
      <c r="K45" s="27"/>
      <c r="L45" s="27"/>
      <c r="M45" s="27"/>
      <c r="N45" s="27"/>
      <c r="O45" s="27"/>
      <c r="P45" s="27"/>
      <c r="Q45" s="88">
        <f t="shared" ref="Q45:Q53" si="23">SUM($I45,$K45,$M45,$O45)</f>
        <v>0</v>
      </c>
      <c r="R45" s="88">
        <f t="shared" ref="R45:R57" si="24">SUM($J45,$L45,$N45,$P45)</f>
        <v>0</v>
      </c>
      <c r="S45" s="206"/>
      <c r="U45" s="368" t="s">
        <v>87</v>
      </c>
      <c r="V45" s="369"/>
      <c r="W45" s="369"/>
      <c r="X45" s="370"/>
    </row>
    <row r="46" spans="1:24" s="103" customFormat="1" ht="12.75" customHeight="1" x14ac:dyDescent="0.2">
      <c r="A46" s="298"/>
      <c r="B46" s="298"/>
      <c r="C46" s="298"/>
      <c r="D46" s="298"/>
      <c r="E46" s="298"/>
      <c r="F46" s="298"/>
      <c r="G46" s="298"/>
      <c r="H46" s="298"/>
      <c r="I46" s="27"/>
      <c r="J46" s="27"/>
      <c r="K46" s="27"/>
      <c r="L46" s="27"/>
      <c r="M46" s="27"/>
      <c r="N46" s="27"/>
      <c r="O46" s="27"/>
      <c r="P46" s="27"/>
      <c r="Q46" s="88">
        <f t="shared" si="23"/>
        <v>0</v>
      </c>
      <c r="R46" s="88">
        <f t="shared" si="24"/>
        <v>0</v>
      </c>
      <c r="S46" s="206"/>
      <c r="U46" s="389" t="s">
        <v>235</v>
      </c>
      <c r="V46" s="388"/>
      <c r="W46" s="388"/>
      <c r="X46" s="371"/>
    </row>
    <row r="47" spans="1:24" s="103" customFormat="1" ht="12.75" customHeight="1" x14ac:dyDescent="0.25">
      <c r="A47" s="298"/>
      <c r="B47" s="298"/>
      <c r="C47" s="298"/>
      <c r="D47" s="298"/>
      <c r="E47" s="298"/>
      <c r="F47" s="298"/>
      <c r="G47" s="298"/>
      <c r="H47" s="298"/>
      <c r="I47" s="27"/>
      <c r="J47" s="27"/>
      <c r="K47" s="27"/>
      <c r="L47" s="27"/>
      <c r="M47" s="27"/>
      <c r="N47" s="27"/>
      <c r="O47" s="27"/>
      <c r="P47" s="27"/>
      <c r="Q47" s="88">
        <f t="shared" si="23"/>
        <v>0</v>
      </c>
      <c r="R47" s="88">
        <f t="shared" si="24"/>
        <v>0</v>
      </c>
      <c r="S47" s="206"/>
      <c r="U47" s="306" t="s">
        <v>122</v>
      </c>
      <c r="V47" s="307"/>
      <c r="W47" s="307"/>
      <c r="X47" s="308"/>
    </row>
    <row r="48" spans="1:24" s="103" customFormat="1" x14ac:dyDescent="0.2">
      <c r="A48" s="298"/>
      <c r="B48" s="298"/>
      <c r="C48" s="298"/>
      <c r="D48" s="298"/>
      <c r="E48" s="298"/>
      <c r="F48" s="298"/>
      <c r="G48" s="298"/>
      <c r="H48" s="298"/>
      <c r="I48" s="27"/>
      <c r="J48" s="27"/>
      <c r="K48" s="27"/>
      <c r="L48" s="27"/>
      <c r="M48" s="27"/>
      <c r="N48" s="27"/>
      <c r="O48" s="27"/>
      <c r="P48" s="27"/>
      <c r="Q48" s="88">
        <f t="shared" si="23"/>
        <v>0</v>
      </c>
      <c r="R48" s="88">
        <f t="shared" si="24"/>
        <v>0</v>
      </c>
      <c r="S48" s="206"/>
    </row>
    <row r="49" spans="1:25" s="103" customFormat="1" x14ac:dyDescent="0.2">
      <c r="A49" s="298"/>
      <c r="B49" s="298"/>
      <c r="C49" s="298"/>
      <c r="D49" s="298"/>
      <c r="E49" s="298"/>
      <c r="F49" s="298"/>
      <c r="G49" s="298"/>
      <c r="H49" s="298"/>
      <c r="I49" s="27"/>
      <c r="J49" s="27"/>
      <c r="K49" s="27"/>
      <c r="L49" s="27"/>
      <c r="M49" s="27"/>
      <c r="N49" s="27"/>
      <c r="O49" s="27"/>
      <c r="P49" s="27"/>
      <c r="Q49" s="88">
        <f t="shared" si="23"/>
        <v>0</v>
      </c>
      <c r="R49" s="88">
        <f t="shared" si="24"/>
        <v>0</v>
      </c>
      <c r="S49" s="206"/>
      <c r="V49" s="176"/>
    </row>
    <row r="50" spans="1:25" s="103" customFormat="1" x14ac:dyDescent="0.2">
      <c r="A50" s="298"/>
      <c r="B50" s="298"/>
      <c r="C50" s="298"/>
      <c r="D50" s="298"/>
      <c r="E50" s="298"/>
      <c r="F50" s="298"/>
      <c r="G50" s="298"/>
      <c r="H50" s="298"/>
      <c r="I50" s="27"/>
      <c r="J50" s="27"/>
      <c r="K50" s="27"/>
      <c r="L50" s="27"/>
      <c r="M50" s="27"/>
      <c r="N50" s="27"/>
      <c r="O50" s="27"/>
      <c r="P50" s="27"/>
      <c r="Q50" s="88">
        <f t="shared" si="23"/>
        <v>0</v>
      </c>
      <c r="R50" s="88">
        <f t="shared" si="24"/>
        <v>0</v>
      </c>
      <c r="S50" s="206"/>
      <c r="V50" s="176"/>
    </row>
    <row r="51" spans="1:25" s="113" customFormat="1" ht="13.5" thickBot="1" x14ac:dyDescent="0.25">
      <c r="A51" s="78" t="s">
        <v>63</v>
      </c>
      <c r="B51" s="6"/>
      <c r="C51" s="6"/>
      <c r="D51" s="6"/>
      <c r="E51" s="6"/>
      <c r="F51" s="6"/>
      <c r="G51" s="6"/>
      <c r="H51" s="6"/>
      <c r="I51" s="90">
        <f>TRUNC(ROUND(SUM(I45:I50),0),0)</f>
        <v>0</v>
      </c>
      <c r="J51" s="90">
        <f>TRUNC(ROUND(SUM(J45:J50),0),0)</f>
        <v>0</v>
      </c>
      <c r="K51" s="90">
        <f t="shared" ref="K51:P51" si="25">TRUNC(ROUND(SUM(K45:K50),0),0)</f>
        <v>0</v>
      </c>
      <c r="L51" s="90">
        <f t="shared" si="25"/>
        <v>0</v>
      </c>
      <c r="M51" s="90">
        <f t="shared" si="25"/>
        <v>0</v>
      </c>
      <c r="N51" s="90">
        <f t="shared" si="25"/>
        <v>0</v>
      </c>
      <c r="O51" s="90">
        <f t="shared" si="25"/>
        <v>0</v>
      </c>
      <c r="P51" s="90">
        <f t="shared" si="25"/>
        <v>0</v>
      </c>
      <c r="Q51" s="90">
        <f t="shared" si="23"/>
        <v>0</v>
      </c>
      <c r="R51" s="90">
        <f t="shared" si="24"/>
        <v>0</v>
      </c>
      <c r="S51" s="209"/>
      <c r="U51" s="103"/>
      <c r="V51" s="176"/>
    </row>
    <row r="52" spans="1:25" s="114" customFormat="1" x14ac:dyDescent="0.2">
      <c r="A52" s="78"/>
      <c r="B52" s="6"/>
      <c r="C52" s="6"/>
      <c r="D52" s="6"/>
      <c r="E52" s="6"/>
      <c r="F52" s="6"/>
      <c r="G52" s="6"/>
      <c r="H52" s="6"/>
      <c r="I52" s="79"/>
      <c r="J52" s="79"/>
      <c r="K52" s="79"/>
      <c r="L52" s="79"/>
      <c r="M52" s="79"/>
      <c r="N52" s="79"/>
      <c r="O52" s="79"/>
      <c r="P52" s="79"/>
      <c r="Q52" s="162"/>
      <c r="R52" s="162"/>
      <c r="S52" s="210"/>
      <c r="U52" s="358" t="s">
        <v>147</v>
      </c>
      <c r="V52" s="359"/>
      <c r="W52" s="360"/>
    </row>
    <row r="53" spans="1:25" s="114" customFormat="1" x14ac:dyDescent="0.2">
      <c r="A53" s="367" t="s">
        <v>64</v>
      </c>
      <c r="B53" s="367"/>
      <c r="C53" s="367"/>
      <c r="D53" s="367"/>
      <c r="E53" s="367"/>
      <c r="F53" s="367"/>
      <c r="G53" s="367"/>
      <c r="H53" s="367"/>
      <c r="I53" s="89">
        <f t="shared" ref="I53:P53" si="26">SUM(I37,I39:I43,I51)</f>
        <v>0</v>
      </c>
      <c r="J53" s="89">
        <f t="shared" si="26"/>
        <v>0</v>
      </c>
      <c r="K53" s="89">
        <f t="shared" si="26"/>
        <v>0</v>
      </c>
      <c r="L53" s="89">
        <f t="shared" si="26"/>
        <v>0</v>
      </c>
      <c r="M53" s="89">
        <f t="shared" si="26"/>
        <v>0</v>
      </c>
      <c r="N53" s="89">
        <f t="shared" si="26"/>
        <v>0</v>
      </c>
      <c r="O53" s="89">
        <f t="shared" si="26"/>
        <v>0</v>
      </c>
      <c r="P53" s="89">
        <f t="shared" si="26"/>
        <v>0</v>
      </c>
      <c r="Q53" s="89">
        <f t="shared" si="23"/>
        <v>0</v>
      </c>
      <c r="R53" s="89">
        <f t="shared" si="24"/>
        <v>0</v>
      </c>
      <c r="S53" s="207"/>
      <c r="U53" s="197" t="s">
        <v>148</v>
      </c>
      <c r="V53" s="199">
        <v>0</v>
      </c>
      <c r="W53" s="193">
        <f>(Q53+Q58)*V53</f>
        <v>0</v>
      </c>
    </row>
    <row r="54" spans="1:25" s="114" customFormat="1" ht="22.5" x14ac:dyDescent="0.2">
      <c r="A54" s="74"/>
      <c r="B54" s="74"/>
      <c r="C54" s="115"/>
      <c r="D54" s="379"/>
      <c r="E54" s="380"/>
      <c r="F54" s="74"/>
      <c r="G54" s="74"/>
      <c r="H54" s="74"/>
      <c r="I54" s="89"/>
      <c r="J54" s="89"/>
      <c r="K54" s="89"/>
      <c r="L54" s="89"/>
      <c r="M54" s="145"/>
      <c r="N54" s="90"/>
      <c r="O54" s="145"/>
      <c r="P54" s="90"/>
      <c r="Q54" s="90"/>
      <c r="R54" s="90"/>
      <c r="S54" s="207"/>
      <c r="U54" s="197" t="s">
        <v>149</v>
      </c>
      <c r="V54" s="200">
        <v>0</v>
      </c>
      <c r="W54" s="193">
        <f>Q81*V54</f>
        <v>0</v>
      </c>
    </row>
    <row r="55" spans="1:25" s="114" customFormat="1" x14ac:dyDescent="0.2">
      <c r="A55" s="80" t="s">
        <v>65</v>
      </c>
      <c r="B55" s="80"/>
      <c r="C55" s="116"/>
      <c r="D55" s="300">
        <v>0</v>
      </c>
      <c r="E55" s="301"/>
      <c r="F55" s="80"/>
      <c r="G55" s="80"/>
      <c r="H55" s="80"/>
      <c r="I55" s="90">
        <f>ROUND(I53*D55,0)</f>
        <v>0</v>
      </c>
      <c r="J55" s="145"/>
      <c r="K55" s="90">
        <f>ROUND(D55*K53,0)</f>
        <v>0</v>
      </c>
      <c r="L55" s="90"/>
      <c r="M55" s="90">
        <f>TRUNC(ROUND(M53*$D$55,0),0)</f>
        <v>0</v>
      </c>
      <c r="N55" s="90"/>
      <c r="O55" s="90">
        <f>TRUNC(ROUND(O53*$D$55,0),0)</f>
        <v>0</v>
      </c>
      <c r="P55" s="90"/>
      <c r="Q55" s="90">
        <f>I55+K55+M55+O55</f>
        <v>0</v>
      </c>
      <c r="R55" s="90"/>
      <c r="S55" s="209"/>
      <c r="U55" s="361" t="s">
        <v>141</v>
      </c>
      <c r="V55" s="362"/>
      <c r="W55" s="194">
        <f>IF(W53&lt;W54,W53,W54)</f>
        <v>0</v>
      </c>
    </row>
    <row r="56" spans="1:25" s="114" customFormat="1" x14ac:dyDescent="0.2">
      <c r="A56" s="80" t="s">
        <v>67</v>
      </c>
      <c r="B56" s="80"/>
      <c r="C56" s="116"/>
      <c r="D56" s="300">
        <v>0</v>
      </c>
      <c r="E56" s="301"/>
      <c r="F56" s="80"/>
      <c r="G56" s="80"/>
      <c r="H56" s="80"/>
      <c r="I56" s="90"/>
      <c r="J56" s="90">
        <f>ROUND(D56*J53,0)</f>
        <v>0</v>
      </c>
      <c r="K56" s="90"/>
      <c r="L56" s="90">
        <f>ROUND(D56*L53,0)</f>
        <v>0</v>
      </c>
      <c r="M56" s="90"/>
      <c r="N56" s="90">
        <f>TRUNC(ROUND(N53*$D56,0),0)</f>
        <v>0</v>
      </c>
      <c r="O56" s="90"/>
      <c r="P56" s="90">
        <f>TRUNC(ROUND(P53*$D56,0),0)</f>
        <v>0</v>
      </c>
      <c r="Q56" s="90"/>
      <c r="R56" s="90">
        <f t="shared" si="24"/>
        <v>0</v>
      </c>
      <c r="S56" s="209"/>
      <c r="U56" s="363" t="s">
        <v>137</v>
      </c>
      <c r="V56" s="364"/>
      <c r="W56" s="195" t="str">
        <f>IF(W54&lt;W53, "Yes", "No")</f>
        <v>No</v>
      </c>
    </row>
    <row r="57" spans="1:25" s="114" customFormat="1" ht="13.5" thickBot="1" x14ac:dyDescent="0.25">
      <c r="A57" s="80" t="s">
        <v>98</v>
      </c>
      <c r="B57" s="80"/>
      <c r="C57" s="116"/>
      <c r="D57" s="300">
        <v>0</v>
      </c>
      <c r="E57" s="301"/>
      <c r="F57" s="80"/>
      <c r="G57" s="80"/>
      <c r="H57" s="80"/>
      <c r="I57" s="90"/>
      <c r="J57" s="90">
        <f>ROUND(I53*D57,0)</f>
        <v>0</v>
      </c>
      <c r="K57" s="90"/>
      <c r="L57" s="90">
        <f>ROUND(K53*D57,0)</f>
        <v>0</v>
      </c>
      <c r="M57" s="90"/>
      <c r="N57" s="90">
        <f>ROUND(M53*D57,0)</f>
        <v>0</v>
      </c>
      <c r="O57" s="90"/>
      <c r="P57" s="90">
        <f>ROUND(O53*D57,0)</f>
        <v>0</v>
      </c>
      <c r="Q57" s="90"/>
      <c r="R57" s="90">
        <f t="shared" si="24"/>
        <v>0</v>
      </c>
      <c r="S57" s="209"/>
      <c r="U57" s="365"/>
      <c r="V57" s="366"/>
      <c r="W57" s="196" t="str">
        <f>IF(W54&lt;W53, W53-W54, "N/A")</f>
        <v>N/A</v>
      </c>
      <c r="X57" s="10"/>
      <c r="Y57" s="10"/>
    </row>
    <row r="58" spans="1:25" s="114" customFormat="1" ht="15.75" x14ac:dyDescent="0.25">
      <c r="A58" s="81" t="s">
        <v>68</v>
      </c>
      <c r="B58" s="80"/>
      <c r="C58" s="116"/>
      <c r="D58" s="82"/>
      <c r="E58" s="80"/>
      <c r="F58" s="80"/>
      <c r="G58" s="80"/>
      <c r="H58" s="80"/>
      <c r="I58" s="89">
        <f>TRUNC(ROUND(V103,0),0)</f>
        <v>0</v>
      </c>
      <c r="J58" s="89"/>
      <c r="K58" s="89">
        <f>TRUNC(ROUND(X103,0),0)</f>
        <v>0</v>
      </c>
      <c r="L58" s="89"/>
      <c r="M58" s="89">
        <f>TRUNC(ROUND(Z103,0),0)</f>
        <v>0</v>
      </c>
      <c r="N58" s="90"/>
      <c r="O58" s="89">
        <f>TRUNC(ROUND(AB103,0),0)</f>
        <v>0</v>
      </c>
      <c r="P58" s="90"/>
      <c r="Q58" s="89">
        <f>I58+K58+M58+O58</f>
        <v>0</v>
      </c>
      <c r="R58" s="90"/>
      <c r="S58" s="207"/>
      <c r="W58" s="117"/>
      <c r="X58" s="117"/>
      <c r="Y58" s="117"/>
    </row>
    <row r="59" spans="1:25" s="114" customFormat="1" x14ac:dyDescent="0.2">
      <c r="A59" s="80" t="s">
        <v>69</v>
      </c>
      <c r="B59" s="80"/>
      <c r="C59" s="116"/>
      <c r="D59" s="300">
        <v>0</v>
      </c>
      <c r="E59" s="301"/>
      <c r="F59" s="80"/>
      <c r="G59" s="80"/>
      <c r="H59" s="80"/>
      <c r="I59" s="90">
        <f>TRUNC(ROUND(I58*$D$59,0),0)</f>
        <v>0</v>
      </c>
      <c r="J59" s="90"/>
      <c r="K59" s="90">
        <f>TRUNC(ROUND(K58*$D$59,0),0)</f>
        <v>0</v>
      </c>
      <c r="L59" s="90"/>
      <c r="M59" s="90">
        <f>TRUNC(ROUND(M58*$D$59,0),0)</f>
        <v>0</v>
      </c>
      <c r="N59" s="90"/>
      <c r="O59" s="90">
        <f>TRUNC(ROUND(AE136,0),0)</f>
        <v>0</v>
      </c>
      <c r="P59" s="90"/>
      <c r="Q59" s="90">
        <f t="shared" ref="Q59" si="27">SUM($I59,$K59,$M59,$O59)</f>
        <v>0</v>
      </c>
      <c r="R59" s="89"/>
      <c r="S59" s="209"/>
      <c r="W59" s="118"/>
      <c r="X59" s="119"/>
      <c r="Y59" s="119"/>
    </row>
    <row r="60" spans="1:25" s="103" customFormat="1" ht="24.75" customHeight="1" x14ac:dyDescent="0.2">
      <c r="A60" s="299" t="s">
        <v>70</v>
      </c>
      <c r="B60" s="299"/>
      <c r="C60" s="299"/>
      <c r="D60" s="299"/>
      <c r="E60" s="299"/>
      <c r="F60" s="299"/>
      <c r="G60" s="299"/>
      <c r="H60" s="299"/>
      <c r="I60" s="79"/>
      <c r="J60" s="79"/>
      <c r="K60" s="79"/>
      <c r="L60" s="79"/>
      <c r="M60" s="79"/>
      <c r="N60" s="79"/>
      <c r="O60" s="79"/>
      <c r="P60" s="79"/>
      <c r="Q60" s="162"/>
      <c r="R60" s="162"/>
      <c r="S60" s="210"/>
      <c r="W60" s="120"/>
      <c r="X60" s="120"/>
      <c r="Y60" s="120"/>
    </row>
    <row r="61" spans="1:25" s="103" customFormat="1" x14ac:dyDescent="0.2">
      <c r="A61" s="83" t="s">
        <v>123</v>
      </c>
      <c r="B61" s="357" t="s">
        <v>72</v>
      </c>
      <c r="C61" s="357"/>
      <c r="D61" s="84"/>
      <c r="E61" s="1" t="s">
        <v>73</v>
      </c>
      <c r="F61" s="182"/>
      <c r="G61" s="2" t="s">
        <v>124</v>
      </c>
      <c r="H61" s="85"/>
      <c r="I61" s="27">
        <f>TRUNC(ROUND($D61*$F61*($D25+$D26)*(1-$H61),0),0)</f>
        <v>0</v>
      </c>
      <c r="J61" s="27">
        <f>TRUNC(ROUND($D61*$F61*($D25+$D26)*$H61,0),0)</f>
        <v>0</v>
      </c>
      <c r="K61" s="27">
        <f>TRUNC(ROUND(I61*1.05,0),0)</f>
        <v>0</v>
      </c>
      <c r="L61" s="27">
        <f>TRUNC(ROUND(J61*1.05,0),0)</f>
        <v>0</v>
      </c>
      <c r="M61" s="27">
        <f t="shared" ref="M61:P61" si="28">TRUNC(ROUND(K61*1.05,0),0)</f>
        <v>0</v>
      </c>
      <c r="N61" s="27">
        <f t="shared" si="28"/>
        <v>0</v>
      </c>
      <c r="O61" s="27">
        <f t="shared" si="28"/>
        <v>0</v>
      </c>
      <c r="P61" s="27">
        <f t="shared" si="28"/>
        <v>0</v>
      </c>
      <c r="Q61" s="88">
        <f t="shared" ref="Q61:Q80" si="29">SUM($I61,$K61,$M61,$O61)</f>
        <v>0</v>
      </c>
      <c r="R61" s="88">
        <f t="shared" ref="R61:R80" si="30">SUM($J61,$L61,$N61,$P61)</f>
        <v>0</v>
      </c>
      <c r="S61" s="206"/>
      <c r="Y61" s="120"/>
    </row>
    <row r="62" spans="1:25" s="103" customFormat="1" x14ac:dyDescent="0.2">
      <c r="A62" s="298" t="s">
        <v>76</v>
      </c>
      <c r="B62" s="298"/>
      <c r="C62" s="298"/>
      <c r="D62" s="298"/>
      <c r="E62" s="298"/>
      <c r="F62" s="298"/>
      <c r="G62" s="298"/>
      <c r="H62" s="298"/>
      <c r="I62" s="27"/>
      <c r="J62" s="27"/>
      <c r="K62" s="27"/>
      <c r="L62" s="27"/>
      <c r="M62" s="27"/>
      <c r="N62" s="27"/>
      <c r="O62" s="27"/>
      <c r="P62" s="27"/>
      <c r="Q62" s="88">
        <f t="shared" si="29"/>
        <v>0</v>
      </c>
      <c r="R62" s="88">
        <f t="shared" si="30"/>
        <v>0</v>
      </c>
      <c r="S62" s="206"/>
      <c r="Y62" s="120"/>
    </row>
    <row r="63" spans="1:25" s="103" customFormat="1" x14ac:dyDescent="0.2">
      <c r="A63" s="298" t="s">
        <v>78</v>
      </c>
      <c r="B63" s="298"/>
      <c r="C63" s="298"/>
      <c r="D63" s="298"/>
      <c r="E63" s="298"/>
      <c r="F63" s="298"/>
      <c r="G63" s="298"/>
      <c r="H63" s="298"/>
      <c r="I63" s="27"/>
      <c r="J63" s="27"/>
      <c r="K63" s="27"/>
      <c r="L63" s="27"/>
      <c r="M63" s="27"/>
      <c r="N63" s="27"/>
      <c r="O63" s="27"/>
      <c r="P63" s="27"/>
      <c r="Q63" s="88">
        <f t="shared" si="29"/>
        <v>0</v>
      </c>
      <c r="R63" s="88">
        <f t="shared" si="30"/>
        <v>0</v>
      </c>
      <c r="S63" s="206"/>
      <c r="Y63" s="120"/>
    </row>
    <row r="64" spans="1:25" s="103" customFormat="1" x14ac:dyDescent="0.2">
      <c r="A64" s="298" t="s">
        <v>79</v>
      </c>
      <c r="B64" s="298"/>
      <c r="C64" s="298"/>
      <c r="D64" s="298"/>
      <c r="E64" s="298"/>
      <c r="F64" s="298"/>
      <c r="G64" s="298"/>
      <c r="H64" s="298"/>
      <c r="I64" s="27"/>
      <c r="J64" s="27"/>
      <c r="K64" s="27"/>
      <c r="L64" s="27"/>
      <c r="M64" s="27"/>
      <c r="N64" s="27"/>
      <c r="O64" s="27"/>
      <c r="P64" s="27"/>
      <c r="Q64" s="88">
        <f t="shared" si="29"/>
        <v>0</v>
      </c>
      <c r="R64" s="88">
        <f t="shared" si="30"/>
        <v>0</v>
      </c>
      <c r="S64" s="206"/>
    </row>
    <row r="65" spans="1:25" s="103" customFormat="1" x14ac:dyDescent="0.2">
      <c r="A65" s="298" t="s">
        <v>80</v>
      </c>
      <c r="B65" s="298"/>
      <c r="C65" s="298"/>
      <c r="D65" s="298"/>
      <c r="E65" s="298"/>
      <c r="F65" s="298"/>
      <c r="G65" s="298"/>
      <c r="H65" s="298"/>
      <c r="I65" s="27"/>
      <c r="J65" s="27"/>
      <c r="K65" s="27"/>
      <c r="L65" s="27"/>
      <c r="M65" s="27"/>
      <c r="N65" s="27"/>
      <c r="O65" s="27"/>
      <c r="P65" s="27"/>
      <c r="Q65" s="88">
        <f t="shared" si="29"/>
        <v>0</v>
      </c>
      <c r="R65" s="88">
        <f t="shared" si="30"/>
        <v>0</v>
      </c>
      <c r="S65" s="206"/>
      <c r="Y65" s="129"/>
    </row>
    <row r="66" spans="1:25" s="103" customFormat="1" x14ac:dyDescent="0.2">
      <c r="A66" s="298" t="s">
        <v>99</v>
      </c>
      <c r="B66" s="298"/>
      <c r="C66" s="298"/>
      <c r="D66" s="298"/>
      <c r="E66" s="298"/>
      <c r="F66" s="298"/>
      <c r="G66" s="298"/>
      <c r="H66" s="298"/>
      <c r="I66" s="27"/>
      <c r="J66" s="27"/>
      <c r="K66" s="27"/>
      <c r="L66" s="27"/>
      <c r="M66" s="27"/>
      <c r="N66" s="27"/>
      <c r="O66" s="27"/>
      <c r="P66" s="27"/>
      <c r="Q66" s="88">
        <f t="shared" si="29"/>
        <v>0</v>
      </c>
      <c r="R66" s="88">
        <f t="shared" si="30"/>
        <v>0</v>
      </c>
      <c r="S66" s="206"/>
      <c r="Y66" s="130"/>
    </row>
    <row r="67" spans="1:25" s="103" customFormat="1" x14ac:dyDescent="0.2">
      <c r="A67" s="298" t="s">
        <v>100</v>
      </c>
      <c r="B67" s="298"/>
      <c r="C67" s="298"/>
      <c r="D67" s="298"/>
      <c r="E67" s="298"/>
      <c r="F67" s="298"/>
      <c r="G67" s="298"/>
      <c r="H67" s="298"/>
      <c r="I67" s="27"/>
      <c r="J67" s="27"/>
      <c r="K67" s="27"/>
      <c r="L67" s="27"/>
      <c r="M67" s="27"/>
      <c r="N67" s="27"/>
      <c r="O67" s="27"/>
      <c r="P67" s="27"/>
      <c r="Q67" s="88">
        <f t="shared" si="29"/>
        <v>0</v>
      </c>
      <c r="R67" s="88">
        <f t="shared" si="30"/>
        <v>0</v>
      </c>
      <c r="S67" s="206"/>
      <c r="Y67" s="130"/>
    </row>
    <row r="68" spans="1:25" s="103" customFormat="1" x14ac:dyDescent="0.2">
      <c r="A68" s="298" t="s">
        <v>101</v>
      </c>
      <c r="B68" s="298"/>
      <c r="C68" s="298"/>
      <c r="D68" s="298"/>
      <c r="E68" s="298"/>
      <c r="F68" s="298"/>
      <c r="G68" s="298"/>
      <c r="H68" s="298"/>
      <c r="I68" s="27"/>
      <c r="J68" s="27"/>
      <c r="K68" s="27"/>
      <c r="L68" s="27"/>
      <c r="M68" s="27"/>
      <c r="N68" s="27"/>
      <c r="O68" s="27"/>
      <c r="P68" s="27"/>
      <c r="Q68" s="88">
        <f t="shared" si="29"/>
        <v>0</v>
      </c>
      <c r="R68" s="88">
        <f t="shared" si="30"/>
        <v>0</v>
      </c>
      <c r="S68" s="206"/>
      <c r="Y68" s="130"/>
    </row>
    <row r="69" spans="1:25" s="103" customFormat="1" x14ac:dyDescent="0.2">
      <c r="A69" s="298" t="s">
        <v>102</v>
      </c>
      <c r="B69" s="298"/>
      <c r="C69" s="298"/>
      <c r="D69" s="298"/>
      <c r="E69" s="298"/>
      <c r="F69" s="298"/>
      <c r="G69" s="298"/>
      <c r="H69" s="298"/>
      <c r="I69" s="27"/>
      <c r="J69" s="27"/>
      <c r="K69" s="27"/>
      <c r="L69" s="27"/>
      <c r="M69" s="27"/>
      <c r="N69" s="27"/>
      <c r="O69" s="27"/>
      <c r="P69" s="27"/>
      <c r="Q69" s="88">
        <f t="shared" si="29"/>
        <v>0</v>
      </c>
      <c r="R69" s="88">
        <f t="shared" si="30"/>
        <v>0</v>
      </c>
      <c r="S69" s="206"/>
      <c r="Y69" s="130"/>
    </row>
    <row r="70" spans="1:25" s="103" customFormat="1" x14ac:dyDescent="0.2">
      <c r="A70" s="6" t="s">
        <v>86</v>
      </c>
      <c r="B70" s="6"/>
      <c r="C70" s="6"/>
      <c r="D70" s="6"/>
      <c r="E70" s="6"/>
      <c r="F70" s="6"/>
      <c r="G70" s="6"/>
      <c r="H70" s="6"/>
      <c r="I70" s="27"/>
      <c r="J70" s="27"/>
      <c r="K70" s="27"/>
      <c r="L70" s="27"/>
      <c r="M70" s="27"/>
      <c r="N70" s="27"/>
      <c r="O70" s="27"/>
      <c r="P70" s="27"/>
      <c r="Q70" s="88">
        <f t="shared" si="29"/>
        <v>0</v>
      </c>
      <c r="R70" s="88">
        <f t="shared" si="30"/>
        <v>0</v>
      </c>
      <c r="S70" s="206"/>
      <c r="Y70" s="130"/>
    </row>
    <row r="71" spans="1:25" s="103" customFormat="1" x14ac:dyDescent="0.2">
      <c r="A71" s="313" t="s">
        <v>127</v>
      </c>
      <c r="B71" s="314"/>
      <c r="C71" s="353"/>
      <c r="D71" s="354"/>
      <c r="E71" s="354"/>
      <c r="F71" s="354"/>
      <c r="G71" s="354"/>
      <c r="H71" s="355"/>
      <c r="I71" s="27"/>
      <c r="J71" s="27"/>
      <c r="K71" s="27"/>
      <c r="L71" s="27"/>
      <c r="M71" s="27"/>
      <c r="N71" s="27"/>
      <c r="O71" s="27"/>
      <c r="P71" s="27"/>
      <c r="Q71" s="88">
        <f t="shared" si="29"/>
        <v>0</v>
      </c>
      <c r="R71" s="88">
        <f t="shared" si="30"/>
        <v>0</v>
      </c>
      <c r="S71" s="206"/>
      <c r="Y71" s="5"/>
    </row>
    <row r="72" spans="1:25" s="103" customFormat="1" x14ac:dyDescent="0.2">
      <c r="A72" s="313" t="s">
        <v>128</v>
      </c>
      <c r="B72" s="314"/>
      <c r="C72" s="353"/>
      <c r="D72" s="354"/>
      <c r="E72" s="354"/>
      <c r="F72" s="354"/>
      <c r="G72" s="354"/>
      <c r="H72" s="355"/>
      <c r="I72" s="27"/>
      <c r="J72" s="27"/>
      <c r="K72" s="27"/>
      <c r="L72" s="27"/>
      <c r="M72" s="27"/>
      <c r="N72" s="27"/>
      <c r="O72" s="27"/>
      <c r="P72" s="27"/>
      <c r="Q72" s="88">
        <f t="shared" si="29"/>
        <v>0</v>
      </c>
      <c r="R72" s="88">
        <f t="shared" si="30"/>
        <v>0</v>
      </c>
      <c r="S72" s="206"/>
      <c r="Y72" s="5"/>
    </row>
    <row r="73" spans="1:25" s="103" customFormat="1" x14ac:dyDescent="0.2">
      <c r="A73" s="313" t="s">
        <v>129</v>
      </c>
      <c r="B73" s="314"/>
      <c r="C73" s="353"/>
      <c r="D73" s="354"/>
      <c r="E73" s="354"/>
      <c r="F73" s="354"/>
      <c r="G73" s="354"/>
      <c r="H73" s="355"/>
      <c r="I73" s="27"/>
      <c r="J73" s="27"/>
      <c r="K73" s="27"/>
      <c r="L73" s="27"/>
      <c r="M73" s="27"/>
      <c r="N73" s="27"/>
      <c r="O73" s="27"/>
      <c r="P73" s="27"/>
      <c r="Q73" s="88">
        <f t="shared" si="29"/>
        <v>0</v>
      </c>
      <c r="R73" s="88">
        <f t="shared" si="30"/>
        <v>0</v>
      </c>
      <c r="S73" s="206"/>
    </row>
    <row r="74" spans="1:25" s="103" customFormat="1" x14ac:dyDescent="0.2">
      <c r="A74" s="313" t="s">
        <v>130</v>
      </c>
      <c r="B74" s="314"/>
      <c r="C74" s="353"/>
      <c r="D74" s="354"/>
      <c r="E74" s="354"/>
      <c r="F74" s="354"/>
      <c r="G74" s="354"/>
      <c r="H74" s="355"/>
      <c r="I74" s="27"/>
      <c r="J74" s="27"/>
      <c r="K74" s="27"/>
      <c r="L74" s="27"/>
      <c r="M74" s="27"/>
      <c r="N74" s="27"/>
      <c r="O74" s="27"/>
      <c r="P74" s="27"/>
      <c r="Q74" s="88">
        <f t="shared" si="29"/>
        <v>0</v>
      </c>
      <c r="R74" s="88">
        <f t="shared" si="30"/>
        <v>0</v>
      </c>
      <c r="S74" s="206"/>
    </row>
    <row r="75" spans="1:25" s="103" customFormat="1" x14ac:dyDescent="0.2">
      <c r="A75" s="313" t="s">
        <v>131</v>
      </c>
      <c r="B75" s="314"/>
      <c r="C75" s="353"/>
      <c r="D75" s="354"/>
      <c r="E75" s="354"/>
      <c r="F75" s="354"/>
      <c r="G75" s="354"/>
      <c r="H75" s="355"/>
      <c r="I75" s="27"/>
      <c r="J75" s="27"/>
      <c r="K75" s="27"/>
      <c r="L75" s="27"/>
      <c r="M75" s="27"/>
      <c r="N75" s="27"/>
      <c r="O75" s="27"/>
      <c r="P75" s="27"/>
      <c r="Q75" s="88">
        <f t="shared" si="29"/>
        <v>0</v>
      </c>
      <c r="R75" s="88">
        <f t="shared" si="30"/>
        <v>0</v>
      </c>
      <c r="S75" s="206"/>
    </row>
    <row r="76" spans="1:25" s="103" customFormat="1" x14ac:dyDescent="0.2">
      <c r="A76" s="313" t="s">
        <v>132</v>
      </c>
      <c r="B76" s="314"/>
      <c r="C76" s="353"/>
      <c r="D76" s="354"/>
      <c r="E76" s="354"/>
      <c r="F76" s="354"/>
      <c r="G76" s="354"/>
      <c r="H76" s="355"/>
      <c r="I76" s="27"/>
      <c r="J76" s="27"/>
      <c r="K76" s="27"/>
      <c r="L76" s="27"/>
      <c r="M76" s="27"/>
      <c r="N76" s="27"/>
      <c r="O76" s="27"/>
      <c r="P76" s="27"/>
      <c r="Q76" s="88">
        <f t="shared" si="29"/>
        <v>0</v>
      </c>
      <c r="R76" s="88">
        <f t="shared" si="30"/>
        <v>0</v>
      </c>
      <c r="S76" s="206"/>
    </row>
    <row r="77" spans="1:25" s="103" customFormat="1" ht="12.75" customHeight="1" x14ac:dyDescent="0.2">
      <c r="A77" s="313" t="s">
        <v>133</v>
      </c>
      <c r="B77" s="314"/>
      <c r="C77" s="353"/>
      <c r="D77" s="354"/>
      <c r="E77" s="354"/>
      <c r="F77" s="354"/>
      <c r="G77" s="354"/>
      <c r="H77" s="355"/>
      <c r="I77" s="27"/>
      <c r="J77" s="27"/>
      <c r="K77" s="27"/>
      <c r="L77" s="27"/>
      <c r="M77" s="27"/>
      <c r="N77" s="27"/>
      <c r="O77" s="27"/>
      <c r="P77" s="27"/>
      <c r="Q77" s="88">
        <f t="shared" si="29"/>
        <v>0</v>
      </c>
      <c r="R77" s="88">
        <f t="shared" si="30"/>
        <v>0</v>
      </c>
      <c r="S77" s="206"/>
    </row>
    <row r="78" spans="1:25" s="103" customFormat="1" ht="12.75" customHeight="1" x14ac:dyDescent="0.2">
      <c r="A78" s="313" t="s">
        <v>134</v>
      </c>
      <c r="B78" s="314"/>
      <c r="C78" s="353"/>
      <c r="D78" s="354"/>
      <c r="E78" s="354"/>
      <c r="F78" s="354"/>
      <c r="G78" s="354"/>
      <c r="H78" s="355"/>
      <c r="I78" s="27"/>
      <c r="J78" s="27"/>
      <c r="K78" s="27"/>
      <c r="L78" s="27"/>
      <c r="M78" s="27"/>
      <c r="N78" s="27"/>
      <c r="O78" s="27"/>
      <c r="P78" s="27"/>
      <c r="Q78" s="88">
        <f t="shared" si="29"/>
        <v>0</v>
      </c>
      <c r="R78" s="88">
        <f t="shared" si="30"/>
        <v>0</v>
      </c>
      <c r="S78" s="206"/>
    </row>
    <row r="79" spans="1:25" s="103" customFormat="1" x14ac:dyDescent="0.2">
      <c r="A79" s="313" t="s">
        <v>135</v>
      </c>
      <c r="B79" s="314"/>
      <c r="C79" s="353"/>
      <c r="D79" s="354"/>
      <c r="E79" s="354"/>
      <c r="F79" s="354"/>
      <c r="G79" s="354"/>
      <c r="H79" s="355"/>
      <c r="I79" s="27"/>
      <c r="J79" s="27"/>
      <c r="K79" s="27"/>
      <c r="L79" s="27"/>
      <c r="M79" s="27"/>
      <c r="N79" s="27"/>
      <c r="O79" s="27"/>
      <c r="P79" s="27"/>
      <c r="Q79" s="88">
        <f t="shared" si="29"/>
        <v>0</v>
      </c>
      <c r="R79" s="88">
        <f t="shared" si="30"/>
        <v>0</v>
      </c>
      <c r="S79" s="206"/>
    </row>
    <row r="80" spans="1:25" s="103" customFormat="1" x14ac:dyDescent="0.2">
      <c r="A80" s="313" t="s">
        <v>136</v>
      </c>
      <c r="B80" s="314"/>
      <c r="C80" s="353"/>
      <c r="D80" s="354"/>
      <c r="E80" s="354"/>
      <c r="F80" s="354"/>
      <c r="G80" s="354"/>
      <c r="H80" s="355"/>
      <c r="I80" s="27"/>
      <c r="J80" s="27"/>
      <c r="K80" s="27"/>
      <c r="L80" s="27"/>
      <c r="M80" s="27"/>
      <c r="N80" s="27"/>
      <c r="O80" s="27"/>
      <c r="P80" s="27"/>
      <c r="Q80" s="88">
        <f t="shared" si="29"/>
        <v>0</v>
      </c>
      <c r="R80" s="88">
        <f t="shared" si="30"/>
        <v>0</v>
      </c>
      <c r="S80" s="206"/>
    </row>
    <row r="81" spans="1:29" s="103" customFormat="1" x14ac:dyDescent="0.2">
      <c r="A81" s="316" t="s">
        <v>88</v>
      </c>
      <c r="B81" s="316"/>
      <c r="C81" s="316"/>
      <c r="D81" s="316"/>
      <c r="E81" s="316"/>
      <c r="F81" s="316"/>
      <c r="G81" s="316"/>
      <c r="H81" s="316"/>
      <c r="I81" s="90">
        <f t="shared" ref="I81:P81" si="31">TRUNC(ROUND(SUM(I37,I39:I43,I51,I61:I80),0),0)</f>
        <v>0</v>
      </c>
      <c r="J81" s="90">
        <f t="shared" si="31"/>
        <v>0</v>
      </c>
      <c r="K81" s="90">
        <f t="shared" si="31"/>
        <v>0</v>
      </c>
      <c r="L81" s="90">
        <f t="shared" si="31"/>
        <v>0</v>
      </c>
      <c r="M81" s="90">
        <f t="shared" si="31"/>
        <v>0</v>
      </c>
      <c r="N81" s="90">
        <f t="shared" si="31"/>
        <v>0</v>
      </c>
      <c r="O81" s="90">
        <f t="shared" si="31"/>
        <v>0</v>
      </c>
      <c r="P81" s="90">
        <f t="shared" si="31"/>
        <v>0</v>
      </c>
      <c r="Q81" s="90">
        <f>SUM($I81,$K81,$M81,$O81)</f>
        <v>0</v>
      </c>
      <c r="R81" s="90">
        <f>SUM($J81,$L81,$N81,$P81)</f>
        <v>0</v>
      </c>
      <c r="S81" s="209"/>
    </row>
    <row r="82" spans="1:29" s="103" customFormat="1" x14ac:dyDescent="0.2">
      <c r="A82" s="316" t="s">
        <v>89</v>
      </c>
      <c r="B82" s="316"/>
      <c r="C82" s="316"/>
      <c r="D82" s="316"/>
      <c r="E82" s="316"/>
      <c r="F82" s="316"/>
      <c r="G82" s="316"/>
      <c r="H82" s="316"/>
      <c r="I82" s="91">
        <f>SUM(I55,I59,I81)</f>
        <v>0</v>
      </c>
      <c r="J82" s="91">
        <f>SUM(J56,J57,J81)</f>
        <v>0</v>
      </c>
      <c r="K82" s="91">
        <f>SUM(K55,K59,K81)</f>
        <v>0</v>
      </c>
      <c r="L82" s="91">
        <f>SUM(L56,L57,L81)</f>
        <v>0</v>
      </c>
      <c r="M82" s="91">
        <f>SUM(M55,M59,M81)</f>
        <v>0</v>
      </c>
      <c r="N82" s="91">
        <f>SUM(N56,N57,N81)</f>
        <v>0</v>
      </c>
      <c r="O82" s="91">
        <f>SUM(O55,O59,O81)</f>
        <v>0</v>
      </c>
      <c r="P82" s="91">
        <f>SUM(P56,P57,P81)</f>
        <v>0</v>
      </c>
      <c r="Q82" s="91">
        <f>SUM($I82,$K82,$M82,$O82)</f>
        <v>0</v>
      </c>
      <c r="R82" s="91">
        <f>SUM($J82,$L82,$N82,$P82)</f>
        <v>0</v>
      </c>
      <c r="S82" s="211"/>
    </row>
    <row r="83" spans="1:29" s="103" customFormat="1" x14ac:dyDescent="0.2">
      <c r="A83" s="86"/>
      <c r="B83" s="86"/>
      <c r="C83" s="86"/>
      <c r="D83" s="86"/>
      <c r="E83" s="86"/>
      <c r="F83" s="86"/>
      <c r="G83" s="86"/>
      <c r="H83" s="86"/>
      <c r="I83" s="86"/>
      <c r="J83" s="86"/>
      <c r="K83" s="86"/>
      <c r="L83" s="86"/>
      <c r="M83" s="86"/>
      <c r="N83" s="86"/>
      <c r="O83" s="86"/>
      <c r="P83" s="86"/>
      <c r="Q83" s="163"/>
      <c r="R83" s="163"/>
      <c r="S83" s="164"/>
    </row>
    <row r="84" spans="1:29" s="103" customFormat="1" x14ac:dyDescent="0.2">
      <c r="A84" s="86"/>
      <c r="B84" s="86"/>
      <c r="C84" s="86"/>
      <c r="D84" s="86"/>
      <c r="E84" s="86"/>
      <c r="F84" s="86"/>
      <c r="G84" s="86"/>
      <c r="H84" s="86"/>
      <c r="I84" s="86"/>
      <c r="J84" s="86"/>
      <c r="K84" s="86"/>
      <c r="L84" s="86"/>
      <c r="M84" s="86"/>
      <c r="N84" s="86"/>
      <c r="O84" s="86"/>
      <c r="P84" s="86"/>
      <c r="Q84" s="163"/>
      <c r="R84" s="163"/>
      <c r="S84" s="164"/>
    </row>
    <row r="85" spans="1:29" s="103" customFormat="1" x14ac:dyDescent="0.2">
      <c r="A85" s="312" t="s">
        <v>150</v>
      </c>
      <c r="B85" s="312"/>
      <c r="C85" s="315" t="s">
        <v>151</v>
      </c>
      <c r="D85" s="315"/>
      <c r="E85" s="315"/>
      <c r="F85" s="315"/>
      <c r="G85" s="315"/>
      <c r="H85" s="315"/>
      <c r="I85" s="93" t="e">
        <f>I81/$Q$81*$W$54</f>
        <v>#DIV/0!</v>
      </c>
      <c r="J85" s="93"/>
      <c r="K85" s="93" t="e">
        <f>K81/$Q$81*$W$54</f>
        <v>#DIV/0!</v>
      </c>
      <c r="L85" s="93"/>
      <c r="M85" s="93" t="e">
        <f>M81/$Q$81*$W$54</f>
        <v>#DIV/0!</v>
      </c>
      <c r="N85" s="93"/>
      <c r="O85" s="93" t="e">
        <f>O81/$Q$81*$W$54</f>
        <v>#DIV/0!</v>
      </c>
      <c r="P85" s="93"/>
      <c r="Q85" s="93" t="e">
        <f>SUM($I85,$K85,$M85,$O85)</f>
        <v>#DIV/0!</v>
      </c>
      <c r="R85" s="93"/>
      <c r="S85" s="93"/>
    </row>
    <row r="86" spans="1:29" s="103" customFormat="1" x14ac:dyDescent="0.2">
      <c r="A86" s="312"/>
      <c r="B86" s="312"/>
      <c r="C86" s="315" t="s">
        <v>89</v>
      </c>
      <c r="D86" s="315"/>
      <c r="E86" s="315"/>
      <c r="F86" s="315"/>
      <c r="G86" s="315"/>
      <c r="H86" s="315"/>
      <c r="I86" s="93" t="e">
        <f>I81+I85</f>
        <v>#DIV/0!</v>
      </c>
      <c r="J86" s="93"/>
      <c r="K86" s="93" t="e">
        <f>K81+K85</f>
        <v>#DIV/0!</v>
      </c>
      <c r="L86" s="93"/>
      <c r="M86" s="93" t="e">
        <f>M81+M85</f>
        <v>#DIV/0!</v>
      </c>
      <c r="N86" s="93"/>
      <c r="O86" s="93" t="e">
        <f>O81+O85</f>
        <v>#DIV/0!</v>
      </c>
      <c r="P86" s="93"/>
      <c r="Q86" s="93" t="e">
        <f>SUM($I86,$K86,$M86,$O86)</f>
        <v>#DIV/0!</v>
      </c>
      <c r="R86" s="93"/>
      <c r="S86" s="93"/>
      <c r="T86" s="94" t="e">
        <f>IF(Q82&lt;Q86,Q82,Q86)</f>
        <v>#DIV/0!</v>
      </c>
      <c r="U86" s="135" t="s">
        <v>138</v>
      </c>
    </row>
    <row r="87" spans="1:29" s="95" customFormat="1" ht="18" x14ac:dyDescent="0.25">
      <c r="A87" s="356"/>
      <c r="B87" s="356"/>
      <c r="C87" s="356"/>
      <c r="D87" s="356"/>
      <c r="E87" s="356"/>
      <c r="F87" s="356"/>
      <c r="G87" s="356"/>
      <c r="H87" s="356"/>
      <c r="I87" s="356"/>
      <c r="J87" s="356"/>
      <c r="K87" s="356"/>
      <c r="L87" s="356"/>
      <c r="M87" s="356"/>
      <c r="N87" s="356"/>
      <c r="O87" s="356"/>
      <c r="P87" s="356"/>
      <c r="Q87" s="356"/>
      <c r="R87" s="356"/>
      <c r="S87" s="164"/>
    </row>
    <row r="88" spans="1:29" s="103" customFormat="1" ht="36.75" customHeight="1" x14ac:dyDescent="0.2">
      <c r="A88" s="384" t="s">
        <v>90</v>
      </c>
      <c r="B88" s="384"/>
      <c r="C88" s="384"/>
      <c r="D88" s="384"/>
      <c r="E88" s="384"/>
      <c r="F88" s="384"/>
      <c r="G88" s="384"/>
      <c r="H88" s="384"/>
      <c r="I88" s="384"/>
      <c r="J88" s="384"/>
      <c r="K88" s="384"/>
      <c r="L88" s="384"/>
      <c r="M88" s="384"/>
      <c r="N88" s="384"/>
      <c r="O88" s="384"/>
      <c r="P88" s="384"/>
      <c r="Q88" s="384"/>
      <c r="R88" s="384"/>
      <c r="S88" s="384"/>
    </row>
    <row r="89" spans="1:29" s="103" customFormat="1" x14ac:dyDescent="0.2"/>
    <row r="90" spans="1:29" s="103" customFormat="1" x14ac:dyDescent="0.2">
      <c r="B90" s="310" t="s">
        <v>92</v>
      </c>
      <c r="C90" s="310"/>
      <c r="D90" s="310"/>
      <c r="E90" s="310"/>
      <c r="G90" s="310" t="s">
        <v>103</v>
      </c>
      <c r="H90" s="310"/>
      <c r="I90" s="310"/>
      <c r="J90" s="137"/>
      <c r="K90" s="385" t="s">
        <v>105</v>
      </c>
      <c r="L90" s="385"/>
      <c r="M90" s="385"/>
      <c r="N90" s="137"/>
      <c r="O90" s="385" t="s">
        <v>107</v>
      </c>
      <c r="P90" s="385"/>
      <c r="Q90" s="385"/>
      <c r="V90" s="103" t="s">
        <v>91</v>
      </c>
    </row>
    <row r="91" spans="1:29" s="103" customFormat="1" x14ac:dyDescent="0.2">
      <c r="B91" s="138" t="s">
        <v>93</v>
      </c>
      <c r="C91" s="138" t="s">
        <v>94</v>
      </c>
      <c r="D91" s="311" t="s">
        <v>95</v>
      </c>
      <c r="E91" s="311"/>
      <c r="G91" s="138" t="s">
        <v>93</v>
      </c>
      <c r="H91" s="138" t="s">
        <v>94</v>
      </c>
      <c r="I91" s="138" t="s">
        <v>95</v>
      </c>
      <c r="K91" s="138" t="s">
        <v>93</v>
      </c>
      <c r="L91" s="138" t="s">
        <v>94</v>
      </c>
      <c r="M91" s="138" t="s">
        <v>95</v>
      </c>
      <c r="N91" s="139"/>
      <c r="O91" s="138" t="s">
        <v>93</v>
      </c>
      <c r="P91" s="138" t="s">
        <v>94</v>
      </c>
      <c r="Q91" s="138" t="s">
        <v>95</v>
      </c>
      <c r="V91" s="136" t="str">
        <f>+I9</f>
        <v>Year 1</v>
      </c>
      <c r="W91" s="136"/>
      <c r="X91" s="136" t="str">
        <f>+K9</f>
        <v>Year 2</v>
      </c>
      <c r="Y91" s="136"/>
      <c r="Z91" s="136" t="str">
        <f>+M9</f>
        <v>Year 3</v>
      </c>
      <c r="AA91" s="136"/>
      <c r="AB91" s="136" t="str">
        <f>+O9</f>
        <v>Year 4</v>
      </c>
      <c r="AC91" s="136"/>
    </row>
    <row r="92" spans="1:29" s="103" customFormat="1" x14ac:dyDescent="0.2">
      <c r="B92" s="139">
        <f t="shared" ref="B92:B101" si="32">+I71</f>
        <v>0</v>
      </c>
      <c r="C92" s="103">
        <f>V93*D59</f>
        <v>0</v>
      </c>
      <c r="D92" s="309">
        <f>B92+C92</f>
        <v>0</v>
      </c>
      <c r="E92" s="309"/>
      <c r="F92" s="5"/>
      <c r="G92" s="139">
        <f t="shared" ref="G92:G101" si="33">+K71</f>
        <v>0</v>
      </c>
      <c r="H92" s="139">
        <f>X93*D59</f>
        <v>0</v>
      </c>
      <c r="I92" s="139">
        <f>G92+H92</f>
        <v>0</v>
      </c>
      <c r="K92" s="139">
        <f t="shared" ref="K92:K101" si="34">+M71</f>
        <v>0</v>
      </c>
      <c r="L92" s="103">
        <f>Z93*D59</f>
        <v>0</v>
      </c>
      <c r="M92" s="139">
        <f>K92+L92</f>
        <v>0</v>
      </c>
      <c r="N92" s="139"/>
      <c r="O92" s="139">
        <f t="shared" ref="O92:O101" si="35">+O71</f>
        <v>0</v>
      </c>
      <c r="P92" s="103">
        <f>AB93*D59</f>
        <v>0</v>
      </c>
      <c r="Q92" s="139">
        <f>O92+P92</f>
        <v>0</v>
      </c>
      <c r="S92" s="138"/>
      <c r="U92" s="103" t="s">
        <v>96</v>
      </c>
      <c r="V92" s="140" t="str">
        <f t="shared" ref="V92:AC92" si="36">I10</f>
        <v>Sponsor</v>
      </c>
      <c r="W92" s="140" t="str">
        <f t="shared" si="36"/>
        <v>UA</v>
      </c>
      <c r="X92" s="140" t="str">
        <f t="shared" si="36"/>
        <v>Sponsor</v>
      </c>
      <c r="Y92" s="140" t="str">
        <f t="shared" si="36"/>
        <v>UA</v>
      </c>
      <c r="Z92" s="140" t="str">
        <f t="shared" si="36"/>
        <v>Sponsor</v>
      </c>
      <c r="AA92" s="140" t="str">
        <f t="shared" si="36"/>
        <v>UA</v>
      </c>
      <c r="AB92" s="140" t="str">
        <f t="shared" si="36"/>
        <v>Sponsor</v>
      </c>
      <c r="AC92" s="140" t="str">
        <f t="shared" si="36"/>
        <v>UA</v>
      </c>
    </row>
    <row r="93" spans="1:29" s="103" customFormat="1" x14ac:dyDescent="0.2">
      <c r="B93" s="139">
        <f t="shared" si="32"/>
        <v>0</v>
      </c>
      <c r="C93" s="103">
        <f>V94*D59</f>
        <v>0</v>
      </c>
      <c r="D93" s="309">
        <f t="shared" ref="D93:D101" si="37">B93+C93</f>
        <v>0</v>
      </c>
      <c r="E93" s="309"/>
      <c r="F93" s="5"/>
      <c r="G93" s="139">
        <f t="shared" si="33"/>
        <v>0</v>
      </c>
      <c r="H93" s="139">
        <f>X94*D59</f>
        <v>0</v>
      </c>
      <c r="I93" s="139">
        <f t="shared" ref="I93:I101" si="38">G93+H93</f>
        <v>0</v>
      </c>
      <c r="K93" s="139">
        <f t="shared" si="34"/>
        <v>0</v>
      </c>
      <c r="L93" s="103">
        <f>Z94*D59</f>
        <v>0</v>
      </c>
      <c r="M93" s="139">
        <f>K93+L93</f>
        <v>0</v>
      </c>
      <c r="N93" s="139"/>
      <c r="O93" s="139">
        <f t="shared" si="35"/>
        <v>0</v>
      </c>
      <c r="P93" s="103">
        <f>AB94*D59</f>
        <v>0</v>
      </c>
      <c r="Q93" s="139">
        <f>O93+P93</f>
        <v>0</v>
      </c>
      <c r="S93" s="139"/>
      <c r="U93" s="103" t="str">
        <f t="shared" ref="U93:U102" si="39">IF(C71=0,"None",C71)</f>
        <v>None</v>
      </c>
      <c r="V93" s="27">
        <f t="shared" ref="V93:V102" si="40">(IF(OR(I71=0,I71=""),0,(IF(I71&lt;=25000,I71,25000))))</f>
        <v>0</v>
      </c>
      <c r="W93" s="27">
        <f t="shared" ref="W93:W102" si="41">(IF(OR(J71=0,J71=""),0,(IF(J71&lt;=25000,J71,25000))))</f>
        <v>0</v>
      </c>
      <c r="X93" s="27">
        <f t="shared" ref="X93:X102" si="42">IF(AA$126="N/A",0,IF(OR(K71=0,K71=""),0,(IF(I71+K71&lt;=25000,K71,25000-V93))))</f>
        <v>0</v>
      </c>
      <c r="Y93" s="27">
        <f t="shared" ref="Y93:Y102" si="43">IF(AB$126="N/A",0,IF(OR(L71=0,L71=""),0,(IF(J71+L71&lt;=25000,L71,25000-W93))))</f>
        <v>0</v>
      </c>
      <c r="Z93" s="27">
        <f t="shared" ref="Z93:Z102" si="44">IF(AC$126="N/A",0,IF(OR(M71=0,M71=""),0,(IF(I71+K71+M71&lt;=25000,M71,25000-V93-X93))))</f>
        <v>0</v>
      </c>
      <c r="AA93" s="27">
        <f t="shared" ref="AA93:AA102" si="45">IF(AD$126="N/A",0,IF(OR(N71=0,N71=""),0,(IF(J71+L71+N71&lt;=25000,N71,25000-W93-Y93))))</f>
        <v>0</v>
      </c>
      <c r="AB93" s="27">
        <f t="shared" ref="AB93:AB102" si="46">IF(AE$126="N/A",0,IF(OR(O71=0,O71=""),0,(IF(I71+K71+M71+O71&lt;=25000,O71,25000-V93-X93-Z93))))</f>
        <v>0</v>
      </c>
      <c r="AC93" s="27">
        <f t="shared" ref="AC93:AC102" si="47">IF(AF$126="N/A",0,IF(OR(P71=0,P71=""),0,(IF(J71+L71+N71+P71&lt;=25000,P71,25000-W93-Y93-AA93))))</f>
        <v>0</v>
      </c>
    </row>
    <row r="94" spans="1:29" s="103" customFormat="1" x14ac:dyDescent="0.2">
      <c r="A94" s="113"/>
      <c r="B94" s="139">
        <f t="shared" si="32"/>
        <v>0</v>
      </c>
      <c r="C94" s="103">
        <f>V95*D59</f>
        <v>0</v>
      </c>
      <c r="D94" s="309">
        <f t="shared" si="37"/>
        <v>0</v>
      </c>
      <c r="E94" s="309"/>
      <c r="F94" s="5"/>
      <c r="G94" s="139">
        <f t="shared" si="33"/>
        <v>0</v>
      </c>
      <c r="H94" s="139">
        <f>X95*D59</f>
        <v>0</v>
      </c>
      <c r="I94" s="139">
        <f t="shared" si="38"/>
        <v>0</v>
      </c>
      <c r="K94" s="139">
        <f t="shared" si="34"/>
        <v>0</v>
      </c>
      <c r="L94" s="103">
        <f>Z95*D59</f>
        <v>0</v>
      </c>
      <c r="M94" s="139">
        <f t="shared" ref="M94:M101" si="48">K94+L94</f>
        <v>0</v>
      </c>
      <c r="N94" s="141"/>
      <c r="O94" s="139">
        <f t="shared" si="35"/>
        <v>0</v>
      </c>
      <c r="P94" s="103">
        <f>AB95*D59</f>
        <v>0</v>
      </c>
      <c r="Q94" s="139">
        <f t="shared" ref="Q94:Q101" si="49">O94+P94</f>
        <v>0</v>
      </c>
      <c r="S94" s="139"/>
      <c r="U94" s="103" t="str">
        <f t="shared" si="39"/>
        <v>None</v>
      </c>
      <c r="V94" s="27">
        <f t="shared" si="40"/>
        <v>0</v>
      </c>
      <c r="W94" s="27">
        <f t="shared" si="41"/>
        <v>0</v>
      </c>
      <c r="X94" s="27">
        <f t="shared" si="42"/>
        <v>0</v>
      </c>
      <c r="Y94" s="27">
        <f t="shared" si="43"/>
        <v>0</v>
      </c>
      <c r="Z94" s="27">
        <f t="shared" si="44"/>
        <v>0</v>
      </c>
      <c r="AA94" s="27">
        <f t="shared" si="45"/>
        <v>0</v>
      </c>
      <c r="AB94" s="27">
        <f t="shared" si="46"/>
        <v>0</v>
      </c>
      <c r="AC94" s="27">
        <f t="shared" si="47"/>
        <v>0</v>
      </c>
    </row>
    <row r="95" spans="1:29" s="103" customFormat="1" x14ac:dyDescent="0.2">
      <c r="A95" s="114"/>
      <c r="B95" s="139">
        <f t="shared" si="32"/>
        <v>0</v>
      </c>
      <c r="C95" s="103">
        <f>V96*D59</f>
        <v>0</v>
      </c>
      <c r="D95" s="309">
        <f t="shared" si="37"/>
        <v>0</v>
      </c>
      <c r="E95" s="309"/>
      <c r="F95" s="5"/>
      <c r="G95" s="139">
        <f t="shared" si="33"/>
        <v>0</v>
      </c>
      <c r="H95" s="139">
        <f>X96*D59</f>
        <v>0</v>
      </c>
      <c r="I95" s="139">
        <f t="shared" si="38"/>
        <v>0</v>
      </c>
      <c r="K95" s="139">
        <f t="shared" si="34"/>
        <v>0</v>
      </c>
      <c r="L95" s="103">
        <f>Z96*D59</f>
        <v>0</v>
      </c>
      <c r="M95" s="139">
        <f t="shared" si="48"/>
        <v>0</v>
      </c>
      <c r="N95" s="142"/>
      <c r="O95" s="139">
        <f t="shared" si="35"/>
        <v>0</v>
      </c>
      <c r="P95" s="103">
        <f>AB96*D59</f>
        <v>0</v>
      </c>
      <c r="Q95" s="139">
        <f t="shared" si="49"/>
        <v>0</v>
      </c>
      <c r="S95" s="139"/>
      <c r="U95" s="103" t="str">
        <f t="shared" si="39"/>
        <v>None</v>
      </c>
      <c r="V95" s="27">
        <f t="shared" si="40"/>
        <v>0</v>
      </c>
      <c r="W95" s="27">
        <f t="shared" si="41"/>
        <v>0</v>
      </c>
      <c r="X95" s="27">
        <f t="shared" si="42"/>
        <v>0</v>
      </c>
      <c r="Y95" s="27">
        <f t="shared" si="43"/>
        <v>0</v>
      </c>
      <c r="Z95" s="27">
        <f t="shared" si="44"/>
        <v>0</v>
      </c>
      <c r="AA95" s="27">
        <f t="shared" si="45"/>
        <v>0</v>
      </c>
      <c r="AB95" s="27">
        <f t="shared" si="46"/>
        <v>0</v>
      </c>
      <c r="AC95" s="27">
        <f t="shared" si="47"/>
        <v>0</v>
      </c>
    </row>
    <row r="96" spans="1:29" s="103" customFormat="1" x14ac:dyDescent="0.2">
      <c r="B96" s="139">
        <f t="shared" si="32"/>
        <v>0</v>
      </c>
      <c r="C96" s="103">
        <f>V97*D59</f>
        <v>0</v>
      </c>
      <c r="D96" s="309">
        <f t="shared" si="37"/>
        <v>0</v>
      </c>
      <c r="E96" s="309"/>
      <c r="F96" s="5"/>
      <c r="G96" s="139">
        <f t="shared" si="33"/>
        <v>0</v>
      </c>
      <c r="H96" s="139">
        <f>X97*D59</f>
        <v>0</v>
      </c>
      <c r="I96" s="139">
        <f t="shared" si="38"/>
        <v>0</v>
      </c>
      <c r="K96" s="139">
        <f t="shared" si="34"/>
        <v>0</v>
      </c>
      <c r="L96" s="103">
        <f>Z97*D59</f>
        <v>0</v>
      </c>
      <c r="M96" s="139">
        <f t="shared" si="48"/>
        <v>0</v>
      </c>
      <c r="N96" s="139"/>
      <c r="O96" s="139">
        <f t="shared" si="35"/>
        <v>0</v>
      </c>
      <c r="P96" s="103">
        <f>AB97*D59</f>
        <v>0</v>
      </c>
      <c r="Q96" s="139">
        <f t="shared" si="49"/>
        <v>0</v>
      </c>
      <c r="S96" s="139"/>
      <c r="U96" s="103" t="str">
        <f t="shared" si="39"/>
        <v>None</v>
      </c>
      <c r="V96" s="27">
        <f t="shared" si="40"/>
        <v>0</v>
      </c>
      <c r="W96" s="27">
        <f t="shared" si="41"/>
        <v>0</v>
      </c>
      <c r="X96" s="27">
        <f t="shared" si="42"/>
        <v>0</v>
      </c>
      <c r="Y96" s="27">
        <f t="shared" si="43"/>
        <v>0</v>
      </c>
      <c r="Z96" s="27">
        <f t="shared" si="44"/>
        <v>0</v>
      </c>
      <c r="AA96" s="27">
        <f t="shared" si="45"/>
        <v>0</v>
      </c>
      <c r="AB96" s="27">
        <f t="shared" si="46"/>
        <v>0</v>
      </c>
      <c r="AC96" s="27">
        <f t="shared" si="47"/>
        <v>0</v>
      </c>
    </row>
    <row r="97" spans="2:29" s="103" customFormat="1" x14ac:dyDescent="0.2">
      <c r="B97" s="139">
        <f t="shared" si="32"/>
        <v>0</v>
      </c>
      <c r="C97" s="103">
        <f>V98*D59</f>
        <v>0</v>
      </c>
      <c r="D97" s="309">
        <f t="shared" si="37"/>
        <v>0</v>
      </c>
      <c r="E97" s="309"/>
      <c r="F97" s="5"/>
      <c r="G97" s="139">
        <f t="shared" si="33"/>
        <v>0</v>
      </c>
      <c r="H97" s="139">
        <f>X98*D59</f>
        <v>0</v>
      </c>
      <c r="I97" s="139">
        <f t="shared" si="38"/>
        <v>0</v>
      </c>
      <c r="K97" s="139">
        <f t="shared" si="34"/>
        <v>0</v>
      </c>
      <c r="L97" s="103">
        <f>Z98*D59</f>
        <v>0</v>
      </c>
      <c r="M97" s="139">
        <f t="shared" si="48"/>
        <v>0</v>
      </c>
      <c r="N97" s="139"/>
      <c r="O97" s="139">
        <f t="shared" si="35"/>
        <v>0</v>
      </c>
      <c r="P97" s="103">
        <f>AB98*D59</f>
        <v>0</v>
      </c>
      <c r="Q97" s="139">
        <f t="shared" si="49"/>
        <v>0</v>
      </c>
      <c r="S97" s="139"/>
      <c r="U97" s="103" t="str">
        <f t="shared" si="39"/>
        <v>None</v>
      </c>
      <c r="V97" s="27">
        <f t="shared" si="40"/>
        <v>0</v>
      </c>
      <c r="W97" s="27">
        <f t="shared" si="41"/>
        <v>0</v>
      </c>
      <c r="X97" s="27">
        <f t="shared" si="42"/>
        <v>0</v>
      </c>
      <c r="Y97" s="27">
        <f t="shared" si="43"/>
        <v>0</v>
      </c>
      <c r="Z97" s="27">
        <f t="shared" si="44"/>
        <v>0</v>
      </c>
      <c r="AA97" s="27">
        <f t="shared" si="45"/>
        <v>0</v>
      </c>
      <c r="AB97" s="27">
        <f t="shared" si="46"/>
        <v>0</v>
      </c>
      <c r="AC97" s="27">
        <f t="shared" si="47"/>
        <v>0</v>
      </c>
    </row>
    <row r="98" spans="2:29" s="103" customFormat="1" x14ac:dyDescent="0.2">
      <c r="B98" s="139">
        <f t="shared" si="32"/>
        <v>0</v>
      </c>
      <c r="C98" s="103">
        <f>V99*D59</f>
        <v>0</v>
      </c>
      <c r="D98" s="309">
        <f t="shared" si="37"/>
        <v>0</v>
      </c>
      <c r="E98" s="309"/>
      <c r="F98" s="5"/>
      <c r="G98" s="139">
        <f t="shared" si="33"/>
        <v>0</v>
      </c>
      <c r="H98" s="139">
        <f>X99*D59</f>
        <v>0</v>
      </c>
      <c r="I98" s="139">
        <f t="shared" si="38"/>
        <v>0</v>
      </c>
      <c r="K98" s="139">
        <f t="shared" si="34"/>
        <v>0</v>
      </c>
      <c r="L98" s="103">
        <f>Z99*D59</f>
        <v>0</v>
      </c>
      <c r="M98" s="139">
        <f t="shared" si="48"/>
        <v>0</v>
      </c>
      <c r="N98" s="139"/>
      <c r="O98" s="139">
        <f t="shared" si="35"/>
        <v>0</v>
      </c>
      <c r="P98" s="103">
        <f>AB99*D59</f>
        <v>0</v>
      </c>
      <c r="Q98" s="139">
        <f t="shared" si="49"/>
        <v>0</v>
      </c>
      <c r="S98" s="139"/>
      <c r="U98" s="103" t="str">
        <f t="shared" si="39"/>
        <v>None</v>
      </c>
      <c r="V98" s="27">
        <f t="shared" si="40"/>
        <v>0</v>
      </c>
      <c r="W98" s="27">
        <f t="shared" si="41"/>
        <v>0</v>
      </c>
      <c r="X98" s="27">
        <f t="shared" si="42"/>
        <v>0</v>
      </c>
      <c r="Y98" s="27">
        <f t="shared" si="43"/>
        <v>0</v>
      </c>
      <c r="Z98" s="27">
        <f t="shared" si="44"/>
        <v>0</v>
      </c>
      <c r="AA98" s="27">
        <f t="shared" si="45"/>
        <v>0</v>
      </c>
      <c r="AB98" s="27">
        <f t="shared" si="46"/>
        <v>0</v>
      </c>
      <c r="AC98" s="27">
        <f t="shared" si="47"/>
        <v>0</v>
      </c>
    </row>
    <row r="99" spans="2:29" s="103" customFormat="1" x14ac:dyDescent="0.2">
      <c r="B99" s="139">
        <f t="shared" si="32"/>
        <v>0</v>
      </c>
      <c r="C99" s="103">
        <f>V100*D59</f>
        <v>0</v>
      </c>
      <c r="D99" s="309">
        <f t="shared" si="37"/>
        <v>0</v>
      </c>
      <c r="E99" s="309"/>
      <c r="F99" s="5"/>
      <c r="G99" s="139">
        <f t="shared" si="33"/>
        <v>0</v>
      </c>
      <c r="H99" s="139">
        <f>X100*D59</f>
        <v>0</v>
      </c>
      <c r="I99" s="139">
        <f t="shared" si="38"/>
        <v>0</v>
      </c>
      <c r="K99" s="139">
        <f t="shared" si="34"/>
        <v>0</v>
      </c>
      <c r="L99" s="103">
        <f>Z100*D59</f>
        <v>0</v>
      </c>
      <c r="M99" s="139">
        <f t="shared" si="48"/>
        <v>0</v>
      </c>
      <c r="N99" s="139"/>
      <c r="O99" s="139">
        <f t="shared" si="35"/>
        <v>0</v>
      </c>
      <c r="P99" s="103">
        <f>AB100*D59</f>
        <v>0</v>
      </c>
      <c r="Q99" s="139">
        <f t="shared" si="49"/>
        <v>0</v>
      </c>
      <c r="S99" s="139"/>
      <c r="U99" s="103" t="str">
        <f t="shared" si="39"/>
        <v>None</v>
      </c>
      <c r="V99" s="27">
        <f t="shared" si="40"/>
        <v>0</v>
      </c>
      <c r="W99" s="27">
        <f t="shared" si="41"/>
        <v>0</v>
      </c>
      <c r="X99" s="27">
        <f t="shared" si="42"/>
        <v>0</v>
      </c>
      <c r="Y99" s="27">
        <f t="shared" si="43"/>
        <v>0</v>
      </c>
      <c r="Z99" s="27">
        <f t="shared" si="44"/>
        <v>0</v>
      </c>
      <c r="AA99" s="27">
        <f t="shared" si="45"/>
        <v>0</v>
      </c>
      <c r="AB99" s="27">
        <f t="shared" si="46"/>
        <v>0</v>
      </c>
      <c r="AC99" s="27">
        <f t="shared" si="47"/>
        <v>0</v>
      </c>
    </row>
    <row r="100" spans="2:29" s="103" customFormat="1" x14ac:dyDescent="0.2">
      <c r="B100" s="139">
        <f t="shared" si="32"/>
        <v>0</v>
      </c>
      <c r="C100" s="103">
        <f>V101*D59</f>
        <v>0</v>
      </c>
      <c r="D100" s="309">
        <f t="shared" si="37"/>
        <v>0</v>
      </c>
      <c r="E100" s="309"/>
      <c r="F100" s="5"/>
      <c r="G100" s="139">
        <f t="shared" si="33"/>
        <v>0</v>
      </c>
      <c r="H100" s="139">
        <f>X101*D59</f>
        <v>0</v>
      </c>
      <c r="I100" s="139">
        <f t="shared" si="38"/>
        <v>0</v>
      </c>
      <c r="K100" s="139">
        <f t="shared" si="34"/>
        <v>0</v>
      </c>
      <c r="L100" s="103">
        <f>Z101*D59</f>
        <v>0</v>
      </c>
      <c r="M100" s="139">
        <f t="shared" si="48"/>
        <v>0</v>
      </c>
      <c r="N100" s="139"/>
      <c r="O100" s="139">
        <f t="shared" si="35"/>
        <v>0</v>
      </c>
      <c r="P100" s="103">
        <f>AB101*D59</f>
        <v>0</v>
      </c>
      <c r="Q100" s="139">
        <f t="shared" si="49"/>
        <v>0</v>
      </c>
      <c r="S100" s="139"/>
      <c r="U100" s="103" t="str">
        <f t="shared" si="39"/>
        <v>None</v>
      </c>
      <c r="V100" s="27">
        <f t="shared" si="40"/>
        <v>0</v>
      </c>
      <c r="W100" s="27">
        <f t="shared" si="41"/>
        <v>0</v>
      </c>
      <c r="X100" s="27">
        <f t="shared" si="42"/>
        <v>0</v>
      </c>
      <c r="Y100" s="27">
        <f t="shared" si="43"/>
        <v>0</v>
      </c>
      <c r="Z100" s="27">
        <f t="shared" si="44"/>
        <v>0</v>
      </c>
      <c r="AA100" s="27">
        <f t="shared" si="45"/>
        <v>0</v>
      </c>
      <c r="AB100" s="27">
        <f t="shared" si="46"/>
        <v>0</v>
      </c>
      <c r="AC100" s="27">
        <f t="shared" si="47"/>
        <v>0</v>
      </c>
    </row>
    <row r="101" spans="2:29" s="103" customFormat="1" x14ac:dyDescent="0.2">
      <c r="B101" s="139">
        <f t="shared" si="32"/>
        <v>0</v>
      </c>
      <c r="C101" s="103">
        <f>V102*D59</f>
        <v>0</v>
      </c>
      <c r="D101" s="309">
        <f t="shared" si="37"/>
        <v>0</v>
      </c>
      <c r="E101" s="309"/>
      <c r="F101" s="5"/>
      <c r="G101" s="139">
        <f t="shared" si="33"/>
        <v>0</v>
      </c>
      <c r="H101" s="139">
        <f>X102*D59</f>
        <v>0</v>
      </c>
      <c r="I101" s="139">
        <f t="shared" si="38"/>
        <v>0</v>
      </c>
      <c r="K101" s="139">
        <f t="shared" si="34"/>
        <v>0</v>
      </c>
      <c r="L101" s="103">
        <f>Z102*D59</f>
        <v>0</v>
      </c>
      <c r="M101" s="139">
        <f t="shared" si="48"/>
        <v>0</v>
      </c>
      <c r="N101" s="139"/>
      <c r="O101" s="139">
        <f t="shared" si="35"/>
        <v>0</v>
      </c>
      <c r="P101" s="103">
        <f>AB102*D59</f>
        <v>0</v>
      </c>
      <c r="Q101" s="139">
        <f t="shared" si="49"/>
        <v>0</v>
      </c>
      <c r="S101" s="139"/>
      <c r="U101" s="103" t="str">
        <f t="shared" si="39"/>
        <v>None</v>
      </c>
      <c r="V101" s="27">
        <f t="shared" si="40"/>
        <v>0</v>
      </c>
      <c r="W101" s="27">
        <f t="shared" si="41"/>
        <v>0</v>
      </c>
      <c r="X101" s="27">
        <f t="shared" si="42"/>
        <v>0</v>
      </c>
      <c r="Y101" s="27">
        <f t="shared" si="43"/>
        <v>0</v>
      </c>
      <c r="Z101" s="27">
        <f t="shared" si="44"/>
        <v>0</v>
      </c>
      <c r="AA101" s="27">
        <f t="shared" si="45"/>
        <v>0</v>
      </c>
      <c r="AB101" s="27">
        <f t="shared" si="46"/>
        <v>0</v>
      </c>
      <c r="AC101" s="27">
        <f t="shared" si="47"/>
        <v>0</v>
      </c>
    </row>
    <row r="102" spans="2:29" s="103" customFormat="1" x14ac:dyDescent="0.2">
      <c r="I102" s="139"/>
      <c r="J102" s="139"/>
      <c r="K102" s="139"/>
      <c r="L102" s="139"/>
      <c r="M102" s="139"/>
      <c r="N102" s="139"/>
      <c r="O102" s="139"/>
      <c r="P102" s="139"/>
      <c r="Q102" s="139"/>
      <c r="S102" s="139"/>
      <c r="U102" s="103" t="str">
        <f t="shared" si="39"/>
        <v>None</v>
      </c>
      <c r="V102" s="27">
        <f t="shared" si="40"/>
        <v>0</v>
      </c>
      <c r="W102" s="27">
        <f t="shared" si="41"/>
        <v>0</v>
      </c>
      <c r="X102" s="27">
        <f t="shared" si="42"/>
        <v>0</v>
      </c>
      <c r="Y102" s="27">
        <f t="shared" si="43"/>
        <v>0</v>
      </c>
      <c r="Z102" s="27">
        <f t="shared" si="44"/>
        <v>0</v>
      </c>
      <c r="AA102" s="27">
        <f t="shared" si="45"/>
        <v>0</v>
      </c>
      <c r="AB102" s="27">
        <f t="shared" si="46"/>
        <v>0</v>
      </c>
      <c r="AC102" s="27">
        <f t="shared" si="47"/>
        <v>0</v>
      </c>
    </row>
    <row r="103" spans="2:29" s="103" customFormat="1" ht="13.5" thickBot="1" x14ac:dyDescent="0.25">
      <c r="I103" s="139"/>
      <c r="J103" s="139"/>
      <c r="K103" s="139"/>
      <c r="L103" s="139"/>
      <c r="M103" s="139"/>
      <c r="N103" s="139"/>
      <c r="O103" s="139"/>
      <c r="P103" s="139"/>
      <c r="Q103" s="139"/>
      <c r="S103" s="142"/>
      <c r="V103" s="143">
        <f t="shared" ref="V103:AC103" si="50">SUM(V93:V102)</f>
        <v>0</v>
      </c>
      <c r="W103" s="143">
        <f t="shared" si="50"/>
        <v>0</v>
      </c>
      <c r="X103" s="143">
        <f t="shared" si="50"/>
        <v>0</v>
      </c>
      <c r="Y103" s="143">
        <f t="shared" si="50"/>
        <v>0</v>
      </c>
      <c r="Z103" s="143">
        <f t="shared" si="50"/>
        <v>0</v>
      </c>
      <c r="AA103" s="143">
        <f t="shared" si="50"/>
        <v>0</v>
      </c>
      <c r="AB103" s="143">
        <f t="shared" si="50"/>
        <v>0</v>
      </c>
      <c r="AC103" s="143">
        <f t="shared" si="50"/>
        <v>0</v>
      </c>
    </row>
    <row r="104" spans="2:29" s="103" customFormat="1" ht="13.5" thickTop="1" x14ac:dyDescent="0.2">
      <c r="I104" s="139"/>
      <c r="J104" s="139"/>
      <c r="K104" s="139"/>
      <c r="L104" s="139"/>
      <c r="M104" s="139"/>
      <c r="N104" s="139"/>
      <c r="O104" s="139"/>
      <c r="P104" s="139"/>
      <c r="Q104" s="139"/>
    </row>
    <row r="105" spans="2:29" s="103" customFormat="1" x14ac:dyDescent="0.2">
      <c r="I105" s="139"/>
      <c r="J105" s="139"/>
      <c r="K105" s="139"/>
      <c r="L105" s="139"/>
      <c r="M105" s="139"/>
      <c r="N105" s="139"/>
      <c r="O105" s="139"/>
      <c r="P105" s="139"/>
      <c r="Q105" s="139"/>
    </row>
    <row r="106" spans="2:29" s="103" customFormat="1" x14ac:dyDescent="0.2">
      <c r="I106" s="139"/>
      <c r="J106" s="139"/>
      <c r="K106" s="139"/>
      <c r="L106" s="139"/>
      <c r="M106" s="139"/>
      <c r="N106" s="139"/>
      <c r="O106" s="139"/>
      <c r="P106" s="139"/>
      <c r="Q106" s="139"/>
    </row>
    <row r="107" spans="2:29" s="103" customFormat="1" x14ac:dyDescent="0.2">
      <c r="I107" s="139"/>
      <c r="J107" s="139"/>
      <c r="K107" s="139"/>
      <c r="L107" s="139"/>
      <c r="M107" s="139"/>
      <c r="N107" s="139"/>
      <c r="O107" s="139"/>
      <c r="P107" s="139"/>
      <c r="Q107" s="139"/>
    </row>
    <row r="108" spans="2:29" s="103" customFormat="1" x14ac:dyDescent="0.2">
      <c r="I108" s="139"/>
      <c r="J108" s="139"/>
      <c r="K108" s="139"/>
      <c r="L108" s="139"/>
      <c r="M108" s="139"/>
      <c r="N108" s="139"/>
      <c r="O108" s="139"/>
      <c r="P108" s="139"/>
      <c r="Q108" s="139"/>
    </row>
    <row r="109" spans="2:29" s="103" customFormat="1" x14ac:dyDescent="0.2">
      <c r="I109" s="139"/>
      <c r="J109" s="139"/>
      <c r="K109" s="139"/>
      <c r="L109" s="139"/>
      <c r="M109" s="139"/>
      <c r="N109" s="139"/>
      <c r="O109" s="139"/>
      <c r="P109" s="139"/>
      <c r="Q109" s="139"/>
    </row>
    <row r="110" spans="2:29" s="103" customFormat="1" x14ac:dyDescent="0.2">
      <c r="Q110" s="144"/>
    </row>
    <row r="111" spans="2:29" s="103" customFormat="1" x14ac:dyDescent="0.2">
      <c r="Q111" s="144"/>
    </row>
    <row r="112" spans="2:29" s="103" customFormat="1" x14ac:dyDescent="0.2">
      <c r="Q112" s="144"/>
    </row>
    <row r="113" spans="17:17" s="103" customFormat="1" x14ac:dyDescent="0.2">
      <c r="Q113" s="144"/>
    </row>
    <row r="114" spans="17:17" s="103" customFormat="1" x14ac:dyDescent="0.2">
      <c r="Q114" s="144"/>
    </row>
    <row r="115" spans="17:17" s="103" customFormat="1" x14ac:dyDescent="0.2">
      <c r="Q115" s="144"/>
    </row>
    <row r="116" spans="17:17" s="103" customFormat="1" x14ac:dyDescent="0.2">
      <c r="Q116" s="144"/>
    </row>
    <row r="117" spans="17:17" s="103" customFormat="1" x14ac:dyDescent="0.2">
      <c r="Q117" s="144"/>
    </row>
    <row r="118" spans="17:17" s="103" customFormat="1" x14ac:dyDescent="0.2">
      <c r="Q118" s="144"/>
    </row>
    <row r="119" spans="17:17" s="103" customFormat="1" x14ac:dyDescent="0.2">
      <c r="Q119" s="144"/>
    </row>
    <row r="120" spans="17:17" s="103" customFormat="1" x14ac:dyDescent="0.2">
      <c r="Q120" s="144"/>
    </row>
    <row r="121" spans="17:17" s="103" customFormat="1" x14ac:dyDescent="0.2">
      <c r="Q121" s="144"/>
    </row>
    <row r="122" spans="17:17" s="103" customFormat="1" x14ac:dyDescent="0.2">
      <c r="Q122" s="144"/>
    </row>
    <row r="123" spans="17:17" s="103" customFormat="1" x14ac:dyDescent="0.2">
      <c r="Q123" s="144"/>
    </row>
    <row r="124" spans="17:17" s="103" customFormat="1" x14ac:dyDescent="0.2">
      <c r="Q124" s="144"/>
    </row>
    <row r="125" spans="17:17" s="103" customFormat="1" x14ac:dyDescent="0.2">
      <c r="Q125" s="144"/>
    </row>
    <row r="126" spans="17:17" s="103" customFormat="1" x14ac:dyDescent="0.2">
      <c r="Q126" s="144"/>
    </row>
    <row r="127" spans="17:17" s="103" customFormat="1" x14ac:dyDescent="0.2">
      <c r="Q127" s="144"/>
    </row>
    <row r="128" spans="17:17" s="103" customFormat="1" x14ac:dyDescent="0.2">
      <c r="Q128" s="144"/>
    </row>
    <row r="129" spans="17:263" s="103" customFormat="1" x14ac:dyDescent="0.2">
      <c r="Q129" s="144"/>
    </row>
    <row r="130" spans="17:263" s="103" customFormat="1" x14ac:dyDescent="0.2">
      <c r="Q130" s="144"/>
      <c r="Y130" s="310"/>
      <c r="Z130" s="310"/>
      <c r="AA130" s="310"/>
      <c r="AB130" s="310"/>
      <c r="AC130" s="310"/>
      <c r="AD130" s="310"/>
      <c r="AE130" s="310"/>
      <c r="AF130" s="310"/>
      <c r="AG130" s="310"/>
      <c r="AH130" s="310"/>
      <c r="AI130" s="136"/>
      <c r="AJ130" s="136"/>
      <c r="AM130" s="136"/>
      <c r="AN130" s="136"/>
      <c r="AO130" s="136"/>
      <c r="AP130" s="136"/>
    </row>
    <row r="131" spans="17:263" s="103" customFormat="1" x14ac:dyDescent="0.2">
      <c r="Q131" s="144"/>
      <c r="Y131" s="140"/>
      <c r="Z131" s="140"/>
      <c r="AA131" s="140"/>
      <c r="AB131" s="140"/>
      <c r="AC131" s="140"/>
      <c r="AD131" s="140"/>
      <c r="AE131" s="140"/>
      <c r="AF131" s="140"/>
      <c r="AG131" s="140"/>
      <c r="AH131" s="140"/>
      <c r="AI131" s="140"/>
      <c r="AJ131" s="140"/>
      <c r="AM131" s="140"/>
      <c r="AN131" s="140"/>
      <c r="AO131" s="140"/>
      <c r="AP131" s="140"/>
      <c r="JC131" s="139"/>
    </row>
    <row r="132" spans="17:263" s="103" customFormat="1" x14ac:dyDescent="0.2">
      <c r="Q132" s="144"/>
      <c r="Y132" s="27"/>
      <c r="Z132" s="27"/>
      <c r="AA132" s="27"/>
      <c r="AB132" s="27"/>
      <c r="AC132" s="27"/>
      <c r="AD132" s="27"/>
      <c r="AE132" s="27"/>
      <c r="AF132" s="27"/>
      <c r="AG132" s="27"/>
      <c r="AH132" s="27"/>
      <c r="AM132" s="27"/>
      <c r="AN132" s="27"/>
    </row>
    <row r="133" spans="17:263" s="103" customFormat="1" x14ac:dyDescent="0.2">
      <c r="Q133" s="144"/>
      <c r="Y133" s="27"/>
      <c r="Z133" s="27"/>
      <c r="AA133" s="27"/>
      <c r="AB133" s="27"/>
      <c r="AC133" s="27"/>
      <c r="AD133" s="27"/>
      <c r="AE133" s="27"/>
      <c r="AF133" s="27"/>
      <c r="AG133" s="27"/>
      <c r="AH133" s="27"/>
    </row>
    <row r="134" spans="17:263" s="103" customFormat="1" x14ac:dyDescent="0.2">
      <c r="Q134" s="144"/>
      <c r="Y134" s="27"/>
      <c r="Z134" s="27"/>
      <c r="AA134" s="27"/>
      <c r="AB134" s="27"/>
      <c r="AC134" s="27"/>
      <c r="AD134" s="27"/>
      <c r="AE134" s="27"/>
      <c r="AF134" s="27"/>
      <c r="AG134" s="27"/>
      <c r="AH134" s="27"/>
    </row>
    <row r="135" spans="17:263" s="103" customFormat="1" x14ac:dyDescent="0.2">
      <c r="Q135" s="144"/>
      <c r="Y135" s="27"/>
      <c r="Z135" s="27"/>
      <c r="AA135" s="27"/>
      <c r="AB135" s="27"/>
      <c r="AC135" s="27"/>
      <c r="AD135" s="27"/>
      <c r="AE135" s="27"/>
      <c r="AF135" s="27"/>
      <c r="AG135" s="27"/>
      <c r="AH135" s="27"/>
    </row>
    <row r="136" spans="17:263" s="103" customFormat="1" x14ac:dyDescent="0.2">
      <c r="Q136" s="144"/>
      <c r="Y136" s="27"/>
      <c r="Z136" s="27"/>
      <c r="AA136" s="27"/>
      <c r="AB136" s="27"/>
      <c r="AC136" s="27"/>
      <c r="AD136" s="27"/>
      <c r="AE136" s="27"/>
      <c r="AF136" s="27"/>
      <c r="AG136" s="27"/>
      <c r="AH136" s="27"/>
      <c r="AI136" s="142"/>
      <c r="AJ136" s="142"/>
      <c r="AM136" s="142"/>
      <c r="AN136" s="142"/>
      <c r="AO136" s="142"/>
      <c r="AP136" s="142"/>
    </row>
    <row r="137" spans="17:263" s="103" customFormat="1" x14ac:dyDescent="0.2">
      <c r="Q137" s="144"/>
      <c r="Y137" s="27"/>
      <c r="Z137" s="27"/>
      <c r="AA137" s="27"/>
      <c r="AB137" s="27"/>
      <c r="AC137" s="27"/>
      <c r="AD137" s="27"/>
      <c r="AE137" s="27"/>
      <c r="AF137" s="27"/>
      <c r="AG137" s="27"/>
      <c r="AH137" s="27"/>
    </row>
    <row r="138" spans="17:263" s="103" customFormat="1" x14ac:dyDescent="0.2">
      <c r="Q138" s="144"/>
      <c r="Y138" s="27"/>
      <c r="Z138" s="27"/>
      <c r="AA138" s="27"/>
      <c r="AB138" s="27"/>
      <c r="AC138" s="27"/>
      <c r="AD138" s="27"/>
      <c r="AE138" s="27"/>
      <c r="AF138" s="27"/>
      <c r="AG138" s="27"/>
      <c r="AH138" s="27"/>
    </row>
    <row r="139" spans="17:263" s="103" customFormat="1" x14ac:dyDescent="0.2">
      <c r="Q139" s="144"/>
      <c r="Y139" s="27"/>
      <c r="Z139" s="27"/>
      <c r="AA139" s="27"/>
      <c r="AB139" s="27"/>
      <c r="AC139" s="27"/>
      <c r="AD139" s="27"/>
      <c r="AE139" s="27"/>
      <c r="AF139" s="27"/>
      <c r="AG139" s="27"/>
      <c r="AH139" s="27"/>
    </row>
    <row r="140" spans="17:263" s="103" customFormat="1" x14ac:dyDescent="0.2">
      <c r="Q140" s="144"/>
      <c r="Y140" s="27"/>
      <c r="Z140" s="27"/>
      <c r="AA140" s="27"/>
      <c r="AB140" s="27"/>
      <c r="AC140" s="27"/>
      <c r="AD140" s="27"/>
      <c r="AE140" s="27"/>
      <c r="AF140" s="27"/>
      <c r="AG140" s="27"/>
      <c r="AH140" s="27"/>
    </row>
    <row r="141" spans="17:263" s="103" customFormat="1" x14ac:dyDescent="0.2">
      <c r="Q141" s="144"/>
      <c r="Y141" s="27"/>
      <c r="Z141" s="27"/>
      <c r="AA141" s="27"/>
      <c r="AB141" s="27"/>
      <c r="AC141" s="27"/>
      <c r="AD141" s="27"/>
      <c r="AE141" s="27"/>
      <c r="AF141" s="27"/>
      <c r="AG141" s="27"/>
      <c r="AH141" s="27"/>
    </row>
    <row r="142" spans="17:263" s="103" customFormat="1" x14ac:dyDescent="0.2">
      <c r="Q142" s="144"/>
      <c r="Y142" s="142"/>
      <c r="Z142" s="142"/>
      <c r="AA142" s="142"/>
      <c r="AB142" s="142"/>
      <c r="AC142" s="142"/>
      <c r="AD142" s="142"/>
      <c r="AE142" s="142"/>
      <c r="AF142" s="142"/>
      <c r="AG142" s="27"/>
      <c r="AH142" s="27"/>
    </row>
    <row r="143" spans="17:263" s="103" customFormat="1" x14ac:dyDescent="0.2">
      <c r="Q143" s="144"/>
    </row>
    <row r="144" spans="17:263" s="103" customFormat="1" x14ac:dyDescent="0.2">
      <c r="Q144" s="144"/>
    </row>
    <row r="145" spans="17:17" s="103" customFormat="1" x14ac:dyDescent="0.2">
      <c r="Q145" s="144"/>
    </row>
    <row r="146" spans="17:17" s="103" customFormat="1" x14ac:dyDescent="0.2">
      <c r="Q146" s="144"/>
    </row>
    <row r="147" spans="17:17" s="103" customFormat="1" x14ac:dyDescent="0.2">
      <c r="Q147" s="144"/>
    </row>
    <row r="148" spans="17:17" s="103" customFormat="1" x14ac:dyDescent="0.2">
      <c r="Q148" s="144"/>
    </row>
    <row r="149" spans="17:17" s="103" customFormat="1" x14ac:dyDescent="0.2">
      <c r="Q149" s="144"/>
    </row>
    <row r="150" spans="17:17" s="103" customFormat="1" x14ac:dyDescent="0.2">
      <c r="Q150" s="144"/>
    </row>
    <row r="151" spans="17:17" s="103" customFormat="1" x14ac:dyDescent="0.2">
      <c r="Q151" s="144"/>
    </row>
    <row r="152" spans="17:17" s="103" customFormat="1" x14ac:dyDescent="0.2">
      <c r="Q152" s="144"/>
    </row>
    <row r="153" spans="17:17" s="103" customFormat="1" x14ac:dyDescent="0.2">
      <c r="Q153" s="144"/>
    </row>
    <row r="154" spans="17:17" s="103" customFormat="1" x14ac:dyDescent="0.2">
      <c r="Q154" s="144"/>
    </row>
    <row r="155" spans="17:17" s="103" customFormat="1" x14ac:dyDescent="0.2">
      <c r="Q155" s="144"/>
    </row>
    <row r="156" spans="17:17" s="103" customFormat="1" x14ac:dyDescent="0.2">
      <c r="Q156" s="144"/>
    </row>
    <row r="157" spans="17:17" s="103" customFormat="1" x14ac:dyDescent="0.2">
      <c r="Q157" s="144"/>
    </row>
    <row r="158" spans="17:17" s="103" customFormat="1" x14ac:dyDescent="0.2">
      <c r="Q158" s="144"/>
    </row>
    <row r="159" spans="17:17" s="103" customFormat="1" x14ac:dyDescent="0.2">
      <c r="Q159" s="144"/>
    </row>
    <row r="160" spans="17:17" s="103" customFormat="1" x14ac:dyDescent="0.2">
      <c r="Q160" s="144"/>
    </row>
    <row r="161" spans="17:17" s="103" customFormat="1" x14ac:dyDescent="0.2">
      <c r="Q161" s="144"/>
    </row>
    <row r="162" spans="17:17" s="103" customFormat="1" x14ac:dyDescent="0.2">
      <c r="Q162" s="144"/>
    </row>
    <row r="163" spans="17:17" s="103" customFormat="1" x14ac:dyDescent="0.2">
      <c r="Q163" s="144"/>
    </row>
    <row r="164" spans="17:17" s="103" customFormat="1" x14ac:dyDescent="0.2">
      <c r="Q164" s="144"/>
    </row>
    <row r="165" spans="17:17" s="103" customFormat="1" x14ac:dyDescent="0.2">
      <c r="Q165" s="144"/>
    </row>
    <row r="166" spans="17:17" s="103" customFormat="1" x14ac:dyDescent="0.2">
      <c r="Q166" s="144"/>
    </row>
    <row r="167" spans="17:17" s="103" customFormat="1" x14ac:dyDescent="0.2">
      <c r="Q167" s="144"/>
    </row>
    <row r="168" spans="17:17" s="103" customFormat="1" x14ac:dyDescent="0.2">
      <c r="Q168" s="144"/>
    </row>
    <row r="169" spans="17:17" s="103" customFormat="1" x14ac:dyDescent="0.2">
      <c r="Q169" s="144"/>
    </row>
    <row r="170" spans="17:17" s="103" customFormat="1" x14ac:dyDescent="0.2">
      <c r="Q170" s="144"/>
    </row>
    <row r="171" spans="17:17" s="103" customFormat="1" x14ac:dyDescent="0.2">
      <c r="Q171" s="144"/>
    </row>
    <row r="172" spans="17:17" s="103" customFormat="1" x14ac:dyDescent="0.2">
      <c r="Q172" s="144"/>
    </row>
    <row r="173" spans="17:17" s="103" customFormat="1" x14ac:dyDescent="0.2">
      <c r="Q173" s="144"/>
    </row>
    <row r="174" spans="17:17" s="103" customFormat="1" x14ac:dyDescent="0.2">
      <c r="Q174" s="144"/>
    </row>
    <row r="175" spans="17:17" s="103" customFormat="1" x14ac:dyDescent="0.2">
      <c r="Q175" s="144"/>
    </row>
    <row r="176" spans="17:17" s="103" customFormat="1" x14ac:dyDescent="0.2">
      <c r="Q176" s="144"/>
    </row>
    <row r="177" spans="17:17" s="103" customFormat="1" x14ac:dyDescent="0.2">
      <c r="Q177" s="144"/>
    </row>
    <row r="178" spans="17:17" s="103" customFormat="1" x14ac:dyDescent="0.2">
      <c r="Q178" s="144"/>
    </row>
    <row r="179" spans="17:17" s="103" customFormat="1" x14ac:dyDescent="0.2">
      <c r="Q179" s="144"/>
    </row>
    <row r="180" spans="17:17" s="103" customFormat="1" x14ac:dyDescent="0.2">
      <c r="Q180" s="144"/>
    </row>
    <row r="181" spans="17:17" s="103" customFormat="1" x14ac:dyDescent="0.2">
      <c r="Q181" s="144"/>
    </row>
    <row r="182" spans="17:17" s="103" customFormat="1" x14ac:dyDescent="0.2">
      <c r="Q182" s="144"/>
    </row>
    <row r="183" spans="17:17" s="103" customFormat="1" x14ac:dyDescent="0.2">
      <c r="Q183" s="144"/>
    </row>
    <row r="184" spans="17:17" s="103" customFormat="1" x14ac:dyDescent="0.2">
      <c r="Q184" s="144"/>
    </row>
    <row r="185" spans="17:17" s="103" customFormat="1" x14ac:dyDescent="0.2">
      <c r="Q185" s="144"/>
    </row>
    <row r="186" spans="17:17" s="103" customFormat="1" x14ac:dyDescent="0.2">
      <c r="Q186" s="144"/>
    </row>
    <row r="187" spans="17:17" s="103" customFormat="1" x14ac:dyDescent="0.2">
      <c r="Q187" s="144"/>
    </row>
    <row r="188" spans="17:17" s="103" customFormat="1" x14ac:dyDescent="0.2">
      <c r="Q188" s="144"/>
    </row>
    <row r="189" spans="17:17" s="103" customFormat="1" x14ac:dyDescent="0.2">
      <c r="Q189" s="144"/>
    </row>
    <row r="190" spans="17:17" s="103" customFormat="1" x14ac:dyDescent="0.2">
      <c r="Q190" s="144"/>
    </row>
    <row r="191" spans="17:17" s="103" customFormat="1" x14ac:dyDescent="0.2">
      <c r="Q191" s="144"/>
    </row>
    <row r="192" spans="17:17" s="103" customFormat="1" x14ac:dyDescent="0.2">
      <c r="Q192" s="144"/>
    </row>
    <row r="193" spans="1:19" s="103" customFormat="1" x14ac:dyDescent="0.2">
      <c r="Q193" s="144"/>
    </row>
    <row r="194" spans="1:19" s="103" customFormat="1" x14ac:dyDescent="0.2">
      <c r="Q194" s="144"/>
    </row>
    <row r="195" spans="1:19" s="103" customFormat="1" x14ac:dyDescent="0.2">
      <c r="Q195" s="144"/>
    </row>
    <row r="196" spans="1:19" s="103" customFormat="1" x14ac:dyDescent="0.2">
      <c r="Q196" s="144"/>
    </row>
    <row r="197" spans="1:19" x14ac:dyDescent="0.2">
      <c r="A197" s="103"/>
      <c r="B197" s="103"/>
      <c r="C197" s="103"/>
      <c r="D197" s="103"/>
      <c r="E197" s="103"/>
      <c r="F197" s="103"/>
      <c r="G197" s="103"/>
      <c r="H197" s="103"/>
      <c r="I197" s="103"/>
      <c r="J197" s="103"/>
      <c r="K197" s="103"/>
      <c r="L197" s="103"/>
      <c r="M197" s="103"/>
      <c r="N197" s="103"/>
      <c r="O197" s="103"/>
      <c r="P197" s="103"/>
      <c r="Q197" s="144"/>
      <c r="R197" s="103"/>
      <c r="S197" s="103"/>
    </row>
    <row r="198" spans="1:19" x14ac:dyDescent="0.2">
      <c r="A198" s="103"/>
      <c r="B198" s="103"/>
      <c r="C198" s="103"/>
      <c r="D198" s="103"/>
      <c r="E198" s="103"/>
      <c r="F198" s="103"/>
      <c r="G198" s="103"/>
      <c r="H198" s="103"/>
      <c r="I198" s="103"/>
      <c r="J198" s="103"/>
      <c r="K198" s="103"/>
      <c r="L198" s="103"/>
      <c r="M198" s="103"/>
      <c r="N198" s="103"/>
      <c r="O198" s="103"/>
      <c r="P198" s="103"/>
      <c r="Q198" s="144"/>
      <c r="R198" s="103"/>
      <c r="S198" s="103"/>
    </row>
    <row r="199" spans="1:19" x14ac:dyDescent="0.2">
      <c r="S199" s="103"/>
    </row>
    <row r="200" spans="1:19" x14ac:dyDescent="0.2">
      <c r="S200" s="103"/>
    </row>
    <row r="201" spans="1:19" x14ac:dyDescent="0.2">
      <c r="S201" s="103"/>
    </row>
    <row r="202" spans="1:19" x14ac:dyDescent="0.2">
      <c r="S202" s="103"/>
    </row>
    <row r="203" spans="1:19" x14ac:dyDescent="0.2">
      <c r="S203" s="103"/>
    </row>
    <row r="204" spans="1:19" x14ac:dyDescent="0.2">
      <c r="S204" s="103"/>
    </row>
  </sheetData>
  <sheetProtection sheet="1" formatCells="0" formatColumns="0" formatRows="0" insertColumns="0" insertRows="0" insertHyperlinks="0"/>
  <mergeCells count="113">
    <mergeCell ref="U45:X45"/>
    <mergeCell ref="U56:V57"/>
    <mergeCell ref="U52:W52"/>
    <mergeCell ref="C85:H85"/>
    <mergeCell ref="C86:H86"/>
    <mergeCell ref="A81:H81"/>
    <mergeCell ref="A82:H82"/>
    <mergeCell ref="B7:C7"/>
    <mergeCell ref="D7:F7"/>
    <mergeCell ref="G7:H7"/>
    <mergeCell ref="C9:E9"/>
    <mergeCell ref="F9:G9"/>
    <mergeCell ref="C10:E10"/>
    <mergeCell ref="U9:V9"/>
    <mergeCell ref="U18:W18"/>
    <mergeCell ref="U19:W20"/>
    <mergeCell ref="U29:X29"/>
    <mergeCell ref="U38:X38"/>
    <mergeCell ref="M9:N9"/>
    <mergeCell ref="Q9:R9"/>
    <mergeCell ref="O9:P9"/>
    <mergeCell ref="E31:F31"/>
    <mergeCell ref="E32:F32"/>
    <mergeCell ref="E33:F33"/>
    <mergeCell ref="U55:V55"/>
    <mergeCell ref="A1:R1"/>
    <mergeCell ref="A67:H67"/>
    <mergeCell ref="A68:H68"/>
    <mergeCell ref="A69:H69"/>
    <mergeCell ref="A60:H60"/>
    <mergeCell ref="A41:H41"/>
    <mergeCell ref="A42:B42"/>
    <mergeCell ref="A44:H44"/>
    <mergeCell ref="A45:H45"/>
    <mergeCell ref="A46:H46"/>
    <mergeCell ref="A47:H47"/>
    <mergeCell ref="E34:F34"/>
    <mergeCell ref="A48:H48"/>
    <mergeCell ref="A49:H49"/>
    <mergeCell ref="A50:H50"/>
    <mergeCell ref="D54:E54"/>
    <mergeCell ref="A53:H53"/>
    <mergeCell ref="A64:H64"/>
    <mergeCell ref="A2:C2"/>
    <mergeCell ref="D2:E2"/>
    <mergeCell ref="F2:H2"/>
    <mergeCell ref="B4:C4"/>
    <mergeCell ref="E4:H4"/>
    <mergeCell ref="J3:L3"/>
    <mergeCell ref="AE130:AF130"/>
    <mergeCell ref="AG130:AH130"/>
    <mergeCell ref="C72:H72"/>
    <mergeCell ref="C73:H73"/>
    <mergeCell ref="C74:H74"/>
    <mergeCell ref="Y130:Z130"/>
    <mergeCell ref="AA130:AB130"/>
    <mergeCell ref="A87:R87"/>
    <mergeCell ref="B90:E90"/>
    <mergeCell ref="G90:I90"/>
    <mergeCell ref="K90:M90"/>
    <mergeCell ref="O90:Q90"/>
    <mergeCell ref="D91:E91"/>
    <mergeCell ref="D92:E92"/>
    <mergeCell ref="C80:H80"/>
    <mergeCell ref="AC130:AD130"/>
    <mergeCell ref="C77:H77"/>
    <mergeCell ref="A88:S88"/>
    <mergeCell ref="U46:X46"/>
    <mergeCell ref="U47:X47"/>
    <mergeCell ref="A79:B79"/>
    <mergeCell ref="A80:B80"/>
    <mergeCell ref="A85:B86"/>
    <mergeCell ref="D95:E95"/>
    <mergeCell ref="D101:E101"/>
    <mergeCell ref="D96:E96"/>
    <mergeCell ref="D97:E97"/>
    <mergeCell ref="D98:E98"/>
    <mergeCell ref="D99:E99"/>
    <mergeCell ref="D100:E100"/>
    <mergeCell ref="C78:H78"/>
    <mergeCell ref="C79:H79"/>
    <mergeCell ref="D93:E93"/>
    <mergeCell ref="D94:E94"/>
    <mergeCell ref="A74:B74"/>
    <mergeCell ref="A75:B75"/>
    <mergeCell ref="A76:B76"/>
    <mergeCell ref="A77:B77"/>
    <mergeCell ref="A78:B78"/>
    <mergeCell ref="C75:H75"/>
    <mergeCell ref="C76:H76"/>
    <mergeCell ref="B3:H3"/>
    <mergeCell ref="B6:H6"/>
    <mergeCell ref="I9:J9"/>
    <mergeCell ref="K9:L9"/>
    <mergeCell ref="A71:B71"/>
    <mergeCell ref="A72:B72"/>
    <mergeCell ref="A73:B73"/>
    <mergeCell ref="B61:C61"/>
    <mergeCell ref="C71:H71"/>
    <mergeCell ref="E35:F35"/>
    <mergeCell ref="D30:G30"/>
    <mergeCell ref="D55:E55"/>
    <mergeCell ref="D59:E59"/>
    <mergeCell ref="A63:H63"/>
    <mergeCell ref="A65:H65"/>
    <mergeCell ref="A62:H62"/>
    <mergeCell ref="J4:L4"/>
    <mergeCell ref="A66:H66"/>
    <mergeCell ref="D56:E56"/>
    <mergeCell ref="D57:E57"/>
    <mergeCell ref="B5:H5"/>
    <mergeCell ref="A43:H43"/>
    <mergeCell ref="A8:S8"/>
  </mergeCells>
  <conditionalFormatting sqref="E12:F12">
    <cfRule type="expression" dxfId="23" priority="10">
      <formula>C11=12</formula>
    </cfRule>
  </conditionalFormatting>
  <conditionalFormatting sqref="E14:F14">
    <cfRule type="expression" dxfId="22" priority="9">
      <formula>C13=12</formula>
    </cfRule>
  </conditionalFormatting>
  <conditionalFormatting sqref="E16:F16">
    <cfRule type="expression" dxfId="21" priority="8">
      <formula>C15=12</formula>
    </cfRule>
  </conditionalFormatting>
  <conditionalFormatting sqref="E18:F18">
    <cfRule type="expression" dxfId="20" priority="7">
      <formula>C17=12</formula>
    </cfRule>
  </conditionalFormatting>
  <conditionalFormatting sqref="E20:F20">
    <cfRule type="expression" dxfId="19" priority="6">
      <formula>C19=12</formula>
    </cfRule>
  </conditionalFormatting>
  <conditionalFormatting sqref="G12">
    <cfRule type="expression" dxfId="18" priority="5">
      <formula>C11=12</formula>
    </cfRule>
  </conditionalFormatting>
  <conditionalFormatting sqref="G14">
    <cfRule type="expression" dxfId="17" priority="4">
      <formula>C13=12</formula>
    </cfRule>
  </conditionalFormatting>
  <conditionalFormatting sqref="G16">
    <cfRule type="expression" dxfId="16" priority="3">
      <formula>C15=12</formula>
    </cfRule>
  </conditionalFormatting>
  <conditionalFormatting sqref="G18">
    <cfRule type="expression" dxfId="15" priority="2">
      <formula>C17=12</formula>
    </cfRule>
  </conditionalFormatting>
  <conditionalFormatting sqref="G20">
    <cfRule type="expression" dxfId="14" priority="1">
      <formula>C19=12</formula>
    </cfRule>
  </conditionalFormatting>
  <conditionalFormatting sqref="W56">
    <cfRule type="cellIs" dxfId="13" priority="21" operator="equal">
      <formula>"No"</formula>
    </cfRule>
    <cfRule type="cellIs" dxfId="12" priority="22" operator="equal">
      <formula>"Yes"</formula>
    </cfRule>
  </conditionalFormatting>
  <dataValidations count="3">
    <dataValidation type="list" allowBlank="1" showInputMessage="1" showErrorMessage="1" sqref="E21:E24" xr:uid="{34A3777B-AB3F-4AC2-86E6-20DDC138A324}">
      <formula1>"NonCL, Class"</formula1>
    </dataValidation>
    <dataValidation type="list" allowBlank="1" showInputMessage="1" showErrorMessage="1" errorTitle="Appointment length" error="Please enter 9 (academic appointment) or 12 (calendar year appointment)." sqref="C11 C13 C15 C17 C19 C21:C24" xr:uid="{ACD3A92C-72F9-4123-8A69-11E83186D0D6}">
      <formula1>"9, 12"</formula1>
    </dataValidation>
    <dataValidation type="list" allowBlank="1" showInputMessage="1" showErrorMessage="1" sqref="J4" xr:uid="{1BDB7C18-A1DE-4837-96EB-93361DD37767}">
      <formula1>$N$12:$N$16</formula1>
    </dataValidation>
  </dataValidations>
  <hyperlinks>
    <hyperlink ref="U45" r:id="rId1" xr:uid="{BC98CCCB-FF6C-4A2E-B55B-E3214797D665}"/>
  </hyperlinks>
  <printOptions horizontalCentered="1"/>
  <pageMargins left="0.75" right="0.75" top="1" bottom="1" header="0.5" footer="0.5"/>
  <pageSetup scale="48" orientation="portrait" r:id="rId2"/>
  <headerFooter alignWithMargins="0"/>
  <ignoredErrors>
    <ignoredError sqref="I12:I19 J12:J19 J23 L82 N82" formula="1"/>
  </ignoredError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A1:AI204"/>
  <sheetViews>
    <sheetView tabSelected="1" zoomScaleNormal="100" workbookViewId="0">
      <selection sqref="A1:T1"/>
    </sheetView>
  </sheetViews>
  <sheetFormatPr defaultRowHeight="15" x14ac:dyDescent="0.2"/>
  <cols>
    <col min="1" max="1" width="33.28515625" style="5" customWidth="1"/>
    <col min="2" max="2" width="9.42578125" style="5" bestFit="1" customWidth="1"/>
    <col min="3" max="3" width="6.85546875" style="5" customWidth="1"/>
    <col min="4" max="4" width="5.5703125" style="5" customWidth="1"/>
    <col min="5" max="5" width="5.5703125" style="5" bestFit="1" customWidth="1"/>
    <col min="6" max="6" width="7.5703125" style="5" bestFit="1" customWidth="1"/>
    <col min="7" max="7" width="11.42578125" style="5" bestFit="1" customWidth="1"/>
    <col min="8" max="8" width="5.42578125" style="5" customWidth="1"/>
    <col min="9" max="9" width="9.85546875" style="5" bestFit="1" customWidth="1"/>
    <col min="10" max="10" width="9.140625" style="5"/>
    <col min="11" max="11" width="9.85546875" style="96" bestFit="1" customWidth="1"/>
    <col min="12" max="16" width="9.140625" style="5"/>
    <col min="17" max="17" width="9.28515625" style="102" customWidth="1"/>
    <col min="18" max="18" width="10.85546875" style="102" customWidth="1"/>
    <col min="19" max="20" width="10.85546875" style="102" bestFit="1" customWidth="1"/>
    <col min="21" max="21" width="15.85546875" style="5" customWidth="1"/>
    <col min="22" max="22" width="17.7109375" style="102" customWidth="1"/>
    <col min="23" max="23" width="24.7109375" style="102" customWidth="1"/>
    <col min="24" max="24" width="14.28515625" style="102" customWidth="1"/>
    <col min="25" max="25" width="11.7109375" style="102" customWidth="1"/>
    <col min="26" max="26" width="11.85546875" style="102" customWidth="1"/>
    <col min="27" max="27" width="11.5703125" style="102" customWidth="1"/>
    <col min="28" max="16384" width="9.140625" style="102"/>
  </cols>
  <sheetData>
    <row r="1" spans="1:35" ht="18.75" thickBot="1" x14ac:dyDescent="0.3">
      <c r="A1" s="317"/>
      <c r="B1" s="317"/>
      <c r="C1" s="317"/>
      <c r="D1" s="317"/>
      <c r="E1" s="317"/>
      <c r="F1" s="317"/>
      <c r="G1" s="317"/>
      <c r="H1" s="317"/>
      <c r="I1" s="317"/>
      <c r="J1" s="317"/>
      <c r="K1" s="317"/>
      <c r="L1" s="317"/>
      <c r="M1" s="317"/>
      <c r="N1" s="317"/>
      <c r="O1" s="317"/>
      <c r="P1" s="317"/>
      <c r="Q1" s="317"/>
      <c r="R1" s="317"/>
      <c r="S1" s="317"/>
      <c r="T1" s="317"/>
      <c r="U1" s="186"/>
      <c r="V1" s="95"/>
      <c r="W1" s="95"/>
      <c r="X1" s="95"/>
      <c r="Y1" s="95"/>
      <c r="Z1" s="95"/>
      <c r="AA1" s="95"/>
      <c r="AB1" s="95"/>
      <c r="AC1" s="95"/>
      <c r="AD1" s="95"/>
      <c r="AE1" s="95"/>
      <c r="AF1" s="95"/>
      <c r="AG1" s="95"/>
      <c r="AH1" s="95"/>
      <c r="AI1" s="95"/>
    </row>
    <row r="2" spans="1:35" ht="16.5" customHeight="1" thickBot="1" x14ac:dyDescent="0.25">
      <c r="A2" s="318" t="s">
        <v>0</v>
      </c>
      <c r="B2" s="319"/>
      <c r="C2" s="319"/>
      <c r="D2" s="320" t="s">
        <v>1</v>
      </c>
      <c r="E2" s="320"/>
      <c r="F2" s="321"/>
      <c r="G2" s="321"/>
      <c r="H2" s="322"/>
      <c r="J2" s="6"/>
      <c r="K2" s="7"/>
      <c r="L2" s="6"/>
      <c r="Q2" s="5"/>
      <c r="R2" s="5"/>
      <c r="S2" s="96"/>
      <c r="T2" s="5"/>
      <c r="U2" s="6"/>
      <c r="V2" s="10"/>
      <c r="W2" s="97" t="s">
        <v>126</v>
      </c>
      <c r="X2" s="98"/>
      <c r="Y2" s="6"/>
      <c r="Z2" s="99"/>
      <c r="AA2" s="5"/>
      <c r="AB2" s="5"/>
      <c r="AC2" s="5"/>
      <c r="AD2" s="5"/>
      <c r="AE2" s="5"/>
      <c r="AF2" s="5"/>
      <c r="AG2" s="5"/>
      <c r="AH2" s="5"/>
      <c r="AI2" s="5"/>
    </row>
    <row r="3" spans="1:35" ht="16.5" customHeight="1" x14ac:dyDescent="0.2">
      <c r="A3" s="8" t="s">
        <v>125</v>
      </c>
      <c r="B3" s="323"/>
      <c r="C3" s="324"/>
      <c r="D3" s="324"/>
      <c r="E3" s="324"/>
      <c r="F3" s="324"/>
      <c r="G3" s="324"/>
      <c r="H3" s="325"/>
      <c r="J3" s="346" t="s">
        <v>152</v>
      </c>
      <c r="K3" s="347"/>
      <c r="L3" s="348"/>
      <c r="Q3" s="5"/>
      <c r="R3" s="5"/>
      <c r="S3" s="96"/>
      <c r="T3" s="5"/>
      <c r="V3" s="10"/>
      <c r="W3" s="97" t="s">
        <v>2</v>
      </c>
      <c r="X3" s="10"/>
      <c r="Y3" s="74"/>
      <c r="Z3" s="99"/>
      <c r="AA3" s="5"/>
      <c r="AB3" s="5"/>
      <c r="AC3" s="5"/>
      <c r="AD3" s="5"/>
      <c r="AE3" s="5"/>
      <c r="AF3" s="5"/>
      <c r="AG3" s="5"/>
      <c r="AH3" s="5"/>
      <c r="AI3" s="5"/>
    </row>
    <row r="4" spans="1:35" ht="16.5" customHeight="1" thickBot="1" x14ac:dyDescent="0.25">
      <c r="A4" s="8" t="s">
        <v>3</v>
      </c>
      <c r="B4" s="339"/>
      <c r="C4" s="340"/>
      <c r="D4" s="4" t="s">
        <v>4</v>
      </c>
      <c r="E4" s="341"/>
      <c r="F4" s="333"/>
      <c r="G4" s="333"/>
      <c r="H4" s="334"/>
      <c r="J4" s="349" t="s">
        <v>5</v>
      </c>
      <c r="K4" s="350"/>
      <c r="L4" s="351"/>
      <c r="Q4" s="5"/>
      <c r="R4" s="5"/>
      <c r="S4" s="96"/>
      <c r="T4" s="5"/>
      <c r="V4" s="5"/>
      <c r="W4" s="97" t="s">
        <v>6</v>
      </c>
      <c r="X4" s="100"/>
      <c r="Y4" s="74"/>
      <c r="Z4" s="5"/>
      <c r="AA4" s="5"/>
      <c r="AB4" s="5"/>
      <c r="AC4" s="5"/>
      <c r="AD4" s="5"/>
      <c r="AE4" s="5"/>
      <c r="AF4" s="5"/>
      <c r="AG4" s="5"/>
      <c r="AH4" s="5"/>
      <c r="AI4" s="5"/>
    </row>
    <row r="5" spans="1:35" ht="16.5" customHeight="1" x14ac:dyDescent="0.2">
      <c r="A5" s="8" t="s">
        <v>7</v>
      </c>
      <c r="B5" s="329"/>
      <c r="C5" s="330"/>
      <c r="D5" s="330"/>
      <c r="E5" s="330"/>
      <c r="F5" s="330"/>
      <c r="G5" s="330"/>
      <c r="H5" s="331"/>
      <c r="I5" s="9"/>
      <c r="J5" s="10"/>
      <c r="K5" s="6"/>
      <c r="M5" s="10"/>
      <c r="N5" s="10"/>
      <c r="O5" s="10"/>
      <c r="P5" s="10"/>
      <c r="Q5" s="10"/>
      <c r="R5" s="10"/>
      <c r="S5" s="6"/>
      <c r="T5" s="5"/>
      <c r="V5" s="5"/>
      <c r="W5" s="97" t="s">
        <v>8</v>
      </c>
      <c r="X5" s="5"/>
      <c r="Y5" s="5"/>
      <c r="Z5" s="5"/>
      <c r="AA5" s="5"/>
      <c r="AB5" s="5"/>
      <c r="AC5" s="5"/>
      <c r="AD5" s="5"/>
      <c r="AE5" s="5"/>
      <c r="AF5" s="5"/>
      <c r="AG5" s="5"/>
      <c r="AH5" s="5"/>
      <c r="AI5" s="5"/>
    </row>
    <row r="6" spans="1:35" ht="16.5" customHeight="1" thickBot="1" x14ac:dyDescent="0.25">
      <c r="A6" s="11" t="s">
        <v>9</v>
      </c>
      <c r="B6" s="329"/>
      <c r="C6" s="330"/>
      <c r="D6" s="330"/>
      <c r="E6" s="330"/>
      <c r="F6" s="330"/>
      <c r="G6" s="330"/>
      <c r="H6" s="331"/>
      <c r="I6" s="9"/>
      <c r="J6" s="10"/>
      <c r="K6" s="6"/>
      <c r="M6" s="10"/>
      <c r="N6" s="10"/>
      <c r="O6" s="10"/>
      <c r="P6" s="10"/>
      <c r="Q6" s="10"/>
      <c r="R6" s="10"/>
      <c r="S6" s="6"/>
      <c r="T6" s="5"/>
      <c r="V6" s="5"/>
      <c r="W6" s="5"/>
      <c r="X6" s="5"/>
      <c r="Y6" s="5"/>
      <c r="Z6" s="5"/>
      <c r="AA6" s="5"/>
      <c r="AB6" s="5"/>
      <c r="AC6" s="5"/>
      <c r="AD6" s="5"/>
      <c r="AE6" s="5"/>
      <c r="AF6" s="5"/>
      <c r="AG6" s="5"/>
      <c r="AH6" s="5"/>
      <c r="AI6" s="5"/>
    </row>
    <row r="7" spans="1:35" ht="16.5" customHeight="1" thickBot="1" x14ac:dyDescent="0.25">
      <c r="A7" s="198" t="s">
        <v>153</v>
      </c>
      <c r="B7" s="345"/>
      <c r="C7" s="345"/>
      <c r="D7" s="342" t="s">
        <v>143</v>
      </c>
      <c r="E7" s="342"/>
      <c r="F7" s="342"/>
      <c r="G7" s="343"/>
      <c r="H7" s="344"/>
      <c r="I7" s="12"/>
      <c r="J7" s="13"/>
      <c r="K7" s="6"/>
      <c r="M7" s="10"/>
      <c r="N7" s="10"/>
      <c r="O7" s="10"/>
      <c r="P7" s="10"/>
      <c r="Q7" s="10"/>
      <c r="R7" s="10"/>
      <c r="S7" s="6"/>
      <c r="T7" s="5"/>
      <c r="V7" s="5"/>
      <c r="W7" s="5"/>
      <c r="X7" s="5"/>
      <c r="Y7" s="5"/>
      <c r="Z7" s="5"/>
      <c r="AA7" s="5"/>
      <c r="AB7" s="5"/>
      <c r="AC7" s="5"/>
      <c r="AD7" s="5"/>
      <c r="AE7" s="5"/>
      <c r="AF7" s="5"/>
      <c r="AG7" s="5"/>
      <c r="AH7" s="5"/>
      <c r="AI7" s="5"/>
    </row>
    <row r="8" spans="1:35" ht="16.5" customHeight="1" thickBot="1" x14ac:dyDescent="0.25">
      <c r="A8" s="352" t="s">
        <v>234</v>
      </c>
      <c r="B8" s="352"/>
      <c r="C8" s="352"/>
      <c r="D8" s="352"/>
      <c r="E8" s="352"/>
      <c r="F8" s="352"/>
      <c r="G8" s="352"/>
      <c r="H8" s="352"/>
      <c r="I8" s="352"/>
      <c r="J8" s="352"/>
      <c r="K8" s="352"/>
      <c r="L8" s="352"/>
      <c r="M8" s="352"/>
      <c r="N8" s="352"/>
      <c r="O8" s="352"/>
      <c r="P8" s="352"/>
      <c r="Q8" s="352"/>
      <c r="R8" s="352"/>
      <c r="S8" s="352"/>
      <c r="T8" s="352"/>
      <c r="U8" s="352"/>
      <c r="V8" s="5"/>
      <c r="W8" s="5"/>
      <c r="X8" s="5"/>
      <c r="Y8" s="5"/>
      <c r="Z8" s="5"/>
      <c r="AA8" s="5"/>
      <c r="AB8" s="5"/>
      <c r="AC8" s="5"/>
      <c r="AD8" s="5"/>
      <c r="AE8" s="5"/>
      <c r="AF8" s="5"/>
      <c r="AG8" s="5"/>
      <c r="AH8" s="5"/>
      <c r="AI8" s="5"/>
    </row>
    <row r="9" spans="1:35" ht="27" thickTop="1" thickBot="1" x14ac:dyDescent="0.25">
      <c r="A9" s="6"/>
      <c r="B9" s="14"/>
      <c r="C9" s="376" t="s">
        <v>10</v>
      </c>
      <c r="D9" s="377"/>
      <c r="E9" s="377"/>
      <c r="F9" s="376" t="s">
        <v>11</v>
      </c>
      <c r="G9" s="378"/>
      <c r="H9" s="15" t="s">
        <v>12</v>
      </c>
      <c r="I9" s="338" t="s">
        <v>13</v>
      </c>
      <c r="J9" s="338"/>
      <c r="K9" s="338" t="s">
        <v>97</v>
      </c>
      <c r="L9" s="338"/>
      <c r="M9" s="338" t="s">
        <v>104</v>
      </c>
      <c r="N9" s="338"/>
      <c r="O9" s="338" t="s">
        <v>106</v>
      </c>
      <c r="P9" s="338"/>
      <c r="Q9" s="338" t="s">
        <v>108</v>
      </c>
      <c r="R9" s="338"/>
      <c r="S9" s="335" t="s">
        <v>14</v>
      </c>
      <c r="T9" s="383"/>
      <c r="U9" s="204" t="s">
        <v>191</v>
      </c>
      <c r="V9" s="101"/>
      <c r="W9" s="374" t="s">
        <v>110</v>
      </c>
      <c r="X9" s="375"/>
      <c r="AA9" s="103"/>
      <c r="AB9" s="103"/>
      <c r="AC9" s="103"/>
      <c r="AD9" s="103"/>
      <c r="AE9" s="103"/>
      <c r="AF9" s="103"/>
      <c r="AG9" s="103"/>
      <c r="AH9" s="103"/>
      <c r="AI9" s="103"/>
    </row>
    <row r="10" spans="1:35" ht="15.75" thickBot="1" x14ac:dyDescent="0.25">
      <c r="A10" s="16" t="s">
        <v>15</v>
      </c>
      <c r="B10" s="17" t="s">
        <v>16</v>
      </c>
      <c r="C10" s="302" t="s">
        <v>17</v>
      </c>
      <c r="D10" s="303"/>
      <c r="E10" s="303"/>
      <c r="F10" s="17" t="s">
        <v>18</v>
      </c>
      <c r="G10" s="18" t="s">
        <v>19</v>
      </c>
      <c r="H10" s="19" t="s">
        <v>20</v>
      </c>
      <c r="I10" s="20" t="s">
        <v>21</v>
      </c>
      <c r="J10" s="20" t="s">
        <v>22</v>
      </c>
      <c r="K10" s="20" t="s">
        <v>21</v>
      </c>
      <c r="L10" s="20" t="s">
        <v>22</v>
      </c>
      <c r="M10" s="20" t="s">
        <v>21</v>
      </c>
      <c r="N10" s="20" t="s">
        <v>22</v>
      </c>
      <c r="O10" s="20" t="s">
        <v>21</v>
      </c>
      <c r="P10" s="20" t="s">
        <v>22</v>
      </c>
      <c r="Q10" s="20" t="s">
        <v>21</v>
      </c>
      <c r="R10" s="20" t="s">
        <v>22</v>
      </c>
      <c r="S10" s="20" t="s">
        <v>21</v>
      </c>
      <c r="T10" s="20" t="s">
        <v>22</v>
      </c>
      <c r="U10" s="205"/>
      <c r="V10" s="103"/>
      <c r="W10" s="104"/>
      <c r="X10" s="105"/>
      <c r="AA10" s="103"/>
      <c r="AB10" s="103"/>
      <c r="AC10" s="103"/>
      <c r="AD10" s="103"/>
      <c r="AE10" s="103"/>
      <c r="AF10" s="103"/>
      <c r="AG10" s="103"/>
      <c r="AH10" s="103"/>
      <c r="AI10" s="103"/>
    </row>
    <row r="11" spans="1:35" x14ac:dyDescent="0.2">
      <c r="A11" s="6" t="str">
        <f>IF(B5=0,"PI",B5)</f>
        <v>PI</v>
      </c>
      <c r="B11" s="21"/>
      <c r="C11" s="22">
        <v>9</v>
      </c>
      <c r="D11" s="10" t="s">
        <v>23</v>
      </c>
      <c r="E11" s="23" t="s">
        <v>24</v>
      </c>
      <c r="F11" s="24"/>
      <c r="G11" s="25"/>
      <c r="H11" s="26">
        <v>0</v>
      </c>
      <c r="I11" s="27">
        <f>TRUNC(ROUND(($B11/$C11)*$F11*(1-$H11),0),0)</f>
        <v>0</v>
      </c>
      <c r="J11" s="27">
        <f>TRUNC(ROUND(($B11/$C11)*$F11*$H11,0),0)</f>
        <v>0</v>
      </c>
      <c r="K11" s="27">
        <f t="shared" ref="K11:R26" si="0">TRUNC(ROUND(I11*1.03,0),0)</f>
        <v>0</v>
      </c>
      <c r="L11" s="27">
        <f t="shared" si="0"/>
        <v>0</v>
      </c>
      <c r="M11" s="27">
        <f t="shared" si="0"/>
        <v>0</v>
      </c>
      <c r="N11" s="27">
        <f t="shared" si="0"/>
        <v>0</v>
      </c>
      <c r="O11" s="27">
        <f t="shared" si="0"/>
        <v>0</v>
      </c>
      <c r="P11" s="27">
        <f t="shared" si="0"/>
        <v>0</v>
      </c>
      <c r="Q11" s="27">
        <f t="shared" si="0"/>
        <v>0</v>
      </c>
      <c r="R11" s="27">
        <f t="shared" si="0"/>
        <v>0</v>
      </c>
      <c r="S11" s="88">
        <f>SUM($I11,$K11,$M11,$O11,$Q11)</f>
        <v>0</v>
      </c>
      <c r="T11" s="88">
        <f>SUM($J11,$L11,$N11,$P11,$R11)</f>
        <v>0</v>
      </c>
      <c r="U11" s="206"/>
      <c r="V11" s="103"/>
      <c r="W11" s="106" t="s">
        <v>25</v>
      </c>
      <c r="X11" s="107">
        <v>44378</v>
      </c>
      <c r="AA11" s="103"/>
      <c r="AB11" s="103"/>
      <c r="AC11" s="103"/>
      <c r="AD11" s="103"/>
      <c r="AE11" s="103"/>
      <c r="AF11" s="103"/>
      <c r="AG11" s="103"/>
      <c r="AH11" s="103"/>
      <c r="AI11" s="103"/>
    </row>
    <row r="12" spans="1:35" x14ac:dyDescent="0.2">
      <c r="A12" s="3" t="s">
        <v>26</v>
      </c>
      <c r="B12" s="28"/>
      <c r="C12" s="29"/>
      <c r="D12" s="30"/>
      <c r="E12" s="31" t="str">
        <f>IF(C11=9,"Sum","")</f>
        <v>Sum</v>
      </c>
      <c r="F12" s="32"/>
      <c r="G12" s="31"/>
      <c r="H12" s="33">
        <v>0</v>
      </c>
      <c r="I12" s="27">
        <f>TRUNC(ROUND(($B11/$C11)*$G12*(1-$H12),0),0)</f>
        <v>0</v>
      </c>
      <c r="J12" s="27">
        <f>TRUNC(ROUND(($B11/$C11)*$G12*$H12,0),0)</f>
        <v>0</v>
      </c>
      <c r="K12" s="27">
        <f t="shared" si="0"/>
        <v>0</v>
      </c>
      <c r="L12" s="27">
        <f t="shared" si="0"/>
        <v>0</v>
      </c>
      <c r="M12" s="27">
        <f t="shared" si="0"/>
        <v>0</v>
      </c>
      <c r="N12" s="27">
        <f t="shared" si="0"/>
        <v>0</v>
      </c>
      <c r="O12" s="27">
        <f t="shared" si="0"/>
        <v>0</v>
      </c>
      <c r="P12" s="27">
        <f t="shared" si="0"/>
        <v>0</v>
      </c>
      <c r="Q12" s="27">
        <f t="shared" si="0"/>
        <v>0</v>
      </c>
      <c r="R12" s="27">
        <f t="shared" si="0"/>
        <v>0</v>
      </c>
      <c r="S12" s="88">
        <f t="shared" ref="S12:S29" si="1">SUM($I12,$K12,$M12,$O12,$Q12)</f>
        <v>0</v>
      </c>
      <c r="T12" s="88">
        <f t="shared" ref="T12:T29" si="2">SUM($J12,$L12,$N12,$P12,$R12)</f>
        <v>0</v>
      </c>
      <c r="U12" s="206"/>
      <c r="V12" s="103"/>
      <c r="W12" s="108" t="s">
        <v>5</v>
      </c>
      <c r="X12" s="109">
        <v>0.5</v>
      </c>
      <c r="AA12" s="103"/>
      <c r="AB12" s="103"/>
      <c r="AC12" s="103"/>
      <c r="AD12" s="103"/>
      <c r="AE12" s="103"/>
      <c r="AF12" s="103"/>
      <c r="AG12" s="103"/>
      <c r="AH12" s="103"/>
      <c r="AI12" s="103"/>
    </row>
    <row r="13" spans="1:35" x14ac:dyDescent="0.2">
      <c r="A13" s="6" t="s">
        <v>27</v>
      </c>
      <c r="B13" s="34"/>
      <c r="C13" s="35">
        <v>9</v>
      </c>
      <c r="D13" s="10" t="s">
        <v>23</v>
      </c>
      <c r="E13" s="23" t="s">
        <v>24</v>
      </c>
      <c r="F13" s="24"/>
      <c r="G13" s="25"/>
      <c r="H13" s="36">
        <v>0</v>
      </c>
      <c r="I13" s="27">
        <f>TRUNC(ROUND(($B13/$C13)*$F13*(1-$H13),0),0)</f>
        <v>0</v>
      </c>
      <c r="J13" s="27">
        <f>TRUNC(ROUND(($B13/$C13)*$F13*$H13,0),0)</f>
        <v>0</v>
      </c>
      <c r="K13" s="27">
        <f t="shared" si="0"/>
        <v>0</v>
      </c>
      <c r="L13" s="27">
        <f t="shared" si="0"/>
        <v>0</v>
      </c>
      <c r="M13" s="27">
        <f t="shared" si="0"/>
        <v>0</v>
      </c>
      <c r="N13" s="27">
        <f t="shared" si="0"/>
        <v>0</v>
      </c>
      <c r="O13" s="27">
        <f t="shared" si="0"/>
        <v>0</v>
      </c>
      <c r="P13" s="27">
        <f t="shared" si="0"/>
        <v>0</v>
      </c>
      <c r="Q13" s="27">
        <f t="shared" si="0"/>
        <v>0</v>
      </c>
      <c r="R13" s="27">
        <f t="shared" si="0"/>
        <v>0</v>
      </c>
      <c r="S13" s="88">
        <f t="shared" si="1"/>
        <v>0</v>
      </c>
      <c r="T13" s="88">
        <f t="shared" si="2"/>
        <v>0</v>
      </c>
      <c r="U13" s="206"/>
      <c r="V13" s="103"/>
      <c r="W13" s="108" t="s">
        <v>28</v>
      </c>
      <c r="X13" s="109">
        <v>0.49</v>
      </c>
      <c r="AA13" s="103"/>
      <c r="AB13" s="103"/>
      <c r="AC13" s="103"/>
      <c r="AD13" s="103"/>
      <c r="AE13" s="103"/>
      <c r="AF13" s="103"/>
      <c r="AG13" s="103"/>
      <c r="AH13" s="103"/>
      <c r="AI13" s="103"/>
    </row>
    <row r="14" spans="1:35" x14ac:dyDescent="0.2">
      <c r="A14" s="3" t="s">
        <v>29</v>
      </c>
      <c r="B14" s="28"/>
      <c r="C14" s="37"/>
      <c r="D14" s="30"/>
      <c r="E14" s="31" t="str">
        <f>IF(C13=9,"Sum","")</f>
        <v>Sum</v>
      </c>
      <c r="F14" s="32"/>
      <c r="G14" s="31"/>
      <c r="H14" s="33">
        <v>0</v>
      </c>
      <c r="I14" s="27">
        <f>TRUNC(ROUND(($B13/$C13)*$G14*(1-$H14),0),0)</f>
        <v>0</v>
      </c>
      <c r="J14" s="27">
        <f>TRUNC(ROUND(($B13/$C13)*$G14*$H14,0),0)</f>
        <v>0</v>
      </c>
      <c r="K14" s="27">
        <f t="shared" si="0"/>
        <v>0</v>
      </c>
      <c r="L14" s="27">
        <f t="shared" si="0"/>
        <v>0</v>
      </c>
      <c r="M14" s="27">
        <f t="shared" si="0"/>
        <v>0</v>
      </c>
      <c r="N14" s="27">
        <f t="shared" si="0"/>
        <v>0</v>
      </c>
      <c r="O14" s="27">
        <f t="shared" si="0"/>
        <v>0</v>
      </c>
      <c r="P14" s="27">
        <f t="shared" si="0"/>
        <v>0</v>
      </c>
      <c r="Q14" s="27">
        <f t="shared" si="0"/>
        <v>0</v>
      </c>
      <c r="R14" s="27">
        <f t="shared" si="0"/>
        <v>0</v>
      </c>
      <c r="S14" s="88">
        <f t="shared" si="1"/>
        <v>0</v>
      </c>
      <c r="T14" s="88">
        <f t="shared" si="2"/>
        <v>0</v>
      </c>
      <c r="U14" s="206"/>
      <c r="V14" s="103"/>
      <c r="W14" s="108" t="s">
        <v>30</v>
      </c>
      <c r="X14" s="109">
        <v>0.38</v>
      </c>
      <c r="AA14" s="103"/>
      <c r="AB14" s="103"/>
      <c r="AC14" s="103"/>
      <c r="AD14" s="103"/>
      <c r="AE14" s="103"/>
      <c r="AF14" s="103"/>
      <c r="AG14" s="103"/>
      <c r="AH14" s="103"/>
      <c r="AI14" s="103"/>
    </row>
    <row r="15" spans="1:35" x14ac:dyDescent="0.2">
      <c r="A15" s="6" t="s">
        <v>31</v>
      </c>
      <c r="B15" s="34"/>
      <c r="C15" s="35">
        <v>9</v>
      </c>
      <c r="D15" s="10" t="s">
        <v>23</v>
      </c>
      <c r="E15" s="23" t="s">
        <v>24</v>
      </c>
      <c r="F15" s="24"/>
      <c r="G15" s="25"/>
      <c r="H15" s="36">
        <v>0</v>
      </c>
      <c r="I15" s="27">
        <f>TRUNC(ROUND(($B15/$C15)*$F15*(1-$H15),0),0)</f>
        <v>0</v>
      </c>
      <c r="J15" s="27">
        <f>TRUNC(ROUND(($B15/$C15)*$F15*$H15,0),0)</f>
        <v>0</v>
      </c>
      <c r="K15" s="27">
        <f t="shared" si="0"/>
        <v>0</v>
      </c>
      <c r="L15" s="27">
        <f t="shared" si="0"/>
        <v>0</v>
      </c>
      <c r="M15" s="27">
        <f t="shared" si="0"/>
        <v>0</v>
      </c>
      <c r="N15" s="27">
        <f t="shared" si="0"/>
        <v>0</v>
      </c>
      <c r="O15" s="27">
        <f t="shared" si="0"/>
        <v>0</v>
      </c>
      <c r="P15" s="27">
        <f t="shared" si="0"/>
        <v>0</v>
      </c>
      <c r="Q15" s="27">
        <f t="shared" si="0"/>
        <v>0</v>
      </c>
      <c r="R15" s="27">
        <f t="shared" si="0"/>
        <v>0</v>
      </c>
      <c r="S15" s="88">
        <f t="shared" si="1"/>
        <v>0</v>
      </c>
      <c r="T15" s="88">
        <f t="shared" si="2"/>
        <v>0</v>
      </c>
      <c r="U15" s="206"/>
      <c r="V15" s="103"/>
      <c r="W15" s="108" t="s">
        <v>32</v>
      </c>
      <c r="X15" s="109">
        <v>0.26</v>
      </c>
      <c r="AA15" s="103"/>
      <c r="AB15" s="103"/>
      <c r="AC15" s="103"/>
      <c r="AD15" s="103"/>
      <c r="AE15" s="103"/>
      <c r="AF15" s="103"/>
      <c r="AG15" s="103"/>
      <c r="AH15" s="103"/>
      <c r="AI15" s="103"/>
    </row>
    <row r="16" spans="1:35" ht="15.75" thickBot="1" x14ac:dyDescent="0.25">
      <c r="A16" s="3" t="s">
        <v>33</v>
      </c>
      <c r="B16" s="28"/>
      <c r="C16" s="38"/>
      <c r="D16" s="39"/>
      <c r="E16" s="31" t="str">
        <f>IF(C15=9,"Sum","")</f>
        <v>Sum</v>
      </c>
      <c r="F16" s="32"/>
      <c r="G16" s="31"/>
      <c r="H16" s="33">
        <v>0</v>
      </c>
      <c r="I16" s="27">
        <f>TRUNC(ROUND(($B15/$C15)*$G16*(1-$H16),0),0)</f>
        <v>0</v>
      </c>
      <c r="J16" s="27">
        <f>TRUNC(ROUND(($B15/$C15)*$G16*$H16,0),0)</f>
        <v>0</v>
      </c>
      <c r="K16" s="27">
        <f t="shared" si="0"/>
        <v>0</v>
      </c>
      <c r="L16" s="27">
        <f t="shared" si="0"/>
        <v>0</v>
      </c>
      <c r="M16" s="27">
        <f t="shared" si="0"/>
        <v>0</v>
      </c>
      <c r="N16" s="27">
        <f t="shared" si="0"/>
        <v>0</v>
      </c>
      <c r="O16" s="27">
        <f t="shared" si="0"/>
        <v>0</v>
      </c>
      <c r="P16" s="27">
        <f t="shared" si="0"/>
        <v>0</v>
      </c>
      <c r="Q16" s="27">
        <f t="shared" si="0"/>
        <v>0</v>
      </c>
      <c r="R16" s="27">
        <f t="shared" si="0"/>
        <v>0</v>
      </c>
      <c r="S16" s="88">
        <f t="shared" si="1"/>
        <v>0</v>
      </c>
      <c r="T16" s="88">
        <f t="shared" si="2"/>
        <v>0</v>
      </c>
      <c r="U16" s="206"/>
      <c r="V16" s="103"/>
      <c r="W16" s="110"/>
      <c r="X16" s="111"/>
      <c r="AA16" s="103"/>
      <c r="AB16" s="103"/>
      <c r="AC16" s="103"/>
      <c r="AD16" s="103"/>
      <c r="AE16" s="103"/>
      <c r="AF16" s="103"/>
      <c r="AG16" s="103"/>
      <c r="AH16" s="103"/>
      <c r="AI16" s="103"/>
    </row>
    <row r="17" spans="1:35" ht="16.5" thickTop="1" thickBot="1" x14ac:dyDescent="0.25">
      <c r="A17" s="6" t="s">
        <v>34</v>
      </c>
      <c r="B17" s="34"/>
      <c r="C17" s="35">
        <v>9</v>
      </c>
      <c r="D17" s="10" t="s">
        <v>23</v>
      </c>
      <c r="E17" s="23" t="s">
        <v>24</v>
      </c>
      <c r="F17" s="24"/>
      <c r="G17" s="25"/>
      <c r="H17" s="36">
        <v>0</v>
      </c>
      <c r="I17" s="27">
        <f>TRUNC(ROUND(($B17/$C17)*$F17*(1-$H17),0),0)</f>
        <v>0</v>
      </c>
      <c r="J17" s="27">
        <f>TRUNC(ROUND(($B17/$C17)*$F17*$H17,0),0)</f>
        <v>0</v>
      </c>
      <c r="K17" s="27">
        <f t="shared" si="0"/>
        <v>0</v>
      </c>
      <c r="L17" s="27">
        <f t="shared" si="0"/>
        <v>0</v>
      </c>
      <c r="M17" s="27">
        <f t="shared" si="0"/>
        <v>0</v>
      </c>
      <c r="N17" s="27">
        <f t="shared" si="0"/>
        <v>0</v>
      </c>
      <c r="O17" s="27">
        <f t="shared" si="0"/>
        <v>0</v>
      </c>
      <c r="P17" s="27">
        <f t="shared" si="0"/>
        <v>0</v>
      </c>
      <c r="Q17" s="27">
        <f t="shared" si="0"/>
        <v>0</v>
      </c>
      <c r="R17" s="27">
        <f t="shared" si="0"/>
        <v>0</v>
      </c>
      <c r="S17" s="88">
        <f t="shared" si="1"/>
        <v>0</v>
      </c>
      <c r="T17" s="88">
        <f t="shared" si="2"/>
        <v>0</v>
      </c>
      <c r="U17" s="206"/>
      <c r="V17" s="103"/>
      <c r="AA17" s="103"/>
      <c r="AB17" s="103"/>
      <c r="AC17" s="103"/>
      <c r="AD17" s="103"/>
      <c r="AE17" s="103"/>
      <c r="AF17" s="103"/>
      <c r="AG17" s="103"/>
      <c r="AH17" s="103"/>
      <c r="AI17" s="103"/>
    </row>
    <row r="18" spans="1:35" x14ac:dyDescent="0.2">
      <c r="A18" s="3" t="s">
        <v>35</v>
      </c>
      <c r="B18" s="28"/>
      <c r="C18" s="38"/>
      <c r="D18" s="39"/>
      <c r="E18" s="31" t="str">
        <f>IF(C17=9,"Sum","")</f>
        <v>Sum</v>
      </c>
      <c r="F18" s="32"/>
      <c r="G18" s="31"/>
      <c r="H18" s="33">
        <v>0</v>
      </c>
      <c r="I18" s="27">
        <f>TRUNC(ROUND(($B17/$C17)*$G18*(1-$H18),0),0)</f>
        <v>0</v>
      </c>
      <c r="J18" s="27">
        <f>TRUNC(ROUND(($B17/$C17)*$G18*$H18,0),0)</f>
        <v>0</v>
      </c>
      <c r="K18" s="27">
        <f t="shared" si="0"/>
        <v>0</v>
      </c>
      <c r="L18" s="27">
        <f t="shared" si="0"/>
        <v>0</v>
      </c>
      <c r="M18" s="27">
        <f t="shared" si="0"/>
        <v>0</v>
      </c>
      <c r="N18" s="27">
        <f t="shared" si="0"/>
        <v>0</v>
      </c>
      <c r="O18" s="27">
        <f t="shared" si="0"/>
        <v>0</v>
      </c>
      <c r="P18" s="27">
        <f t="shared" si="0"/>
        <v>0</v>
      </c>
      <c r="Q18" s="27">
        <f t="shared" si="0"/>
        <v>0</v>
      </c>
      <c r="R18" s="27">
        <f t="shared" si="0"/>
        <v>0</v>
      </c>
      <c r="S18" s="88">
        <f t="shared" si="1"/>
        <v>0</v>
      </c>
      <c r="T18" s="88">
        <f t="shared" si="2"/>
        <v>0</v>
      </c>
      <c r="U18" s="206"/>
      <c r="V18" s="103"/>
      <c r="W18" s="283" t="s">
        <v>111</v>
      </c>
      <c r="X18" s="284"/>
      <c r="Y18" s="285"/>
      <c r="AA18" s="103"/>
      <c r="AB18" s="103"/>
      <c r="AC18" s="103"/>
      <c r="AD18" s="103"/>
      <c r="AE18" s="103"/>
      <c r="AF18" s="103"/>
      <c r="AG18" s="103"/>
      <c r="AH18" s="103"/>
      <c r="AI18" s="103"/>
    </row>
    <row r="19" spans="1:35" ht="15" customHeight="1" x14ac:dyDescent="0.2">
      <c r="A19" s="6" t="s">
        <v>36</v>
      </c>
      <c r="B19" s="34"/>
      <c r="C19" s="35">
        <v>9</v>
      </c>
      <c r="D19" s="10" t="s">
        <v>23</v>
      </c>
      <c r="E19" s="23" t="s">
        <v>24</v>
      </c>
      <c r="F19" s="24"/>
      <c r="G19" s="25"/>
      <c r="H19" s="36">
        <v>0</v>
      </c>
      <c r="I19" s="27">
        <f>TRUNC(ROUND(($B19/$C19)*$F19*(1-$H19),0),0)</f>
        <v>0</v>
      </c>
      <c r="J19" s="27">
        <f>TRUNC(ROUND(($B19/$C19)*$F19*$H19,0),0)</f>
        <v>0</v>
      </c>
      <c r="K19" s="27">
        <f t="shared" si="0"/>
        <v>0</v>
      </c>
      <c r="L19" s="27">
        <f t="shared" si="0"/>
        <v>0</v>
      </c>
      <c r="M19" s="27">
        <f t="shared" si="0"/>
        <v>0</v>
      </c>
      <c r="N19" s="27">
        <f t="shared" si="0"/>
        <v>0</v>
      </c>
      <c r="O19" s="27">
        <f t="shared" si="0"/>
        <v>0</v>
      </c>
      <c r="P19" s="27">
        <f t="shared" si="0"/>
        <v>0</v>
      </c>
      <c r="Q19" s="27">
        <f t="shared" si="0"/>
        <v>0</v>
      </c>
      <c r="R19" s="27">
        <f t="shared" si="0"/>
        <v>0</v>
      </c>
      <c r="S19" s="88">
        <f t="shared" si="1"/>
        <v>0</v>
      </c>
      <c r="T19" s="88">
        <f t="shared" si="2"/>
        <v>0</v>
      </c>
      <c r="U19" s="206"/>
      <c r="V19" s="103"/>
      <c r="W19" s="286" t="s">
        <v>55</v>
      </c>
      <c r="X19" s="287"/>
      <c r="Y19" s="288"/>
      <c r="AA19" s="103"/>
      <c r="AB19" s="103"/>
      <c r="AC19" s="103"/>
      <c r="AD19" s="103"/>
      <c r="AE19" s="103"/>
      <c r="AF19" s="103"/>
      <c r="AG19" s="103"/>
      <c r="AH19" s="103"/>
      <c r="AI19" s="103"/>
    </row>
    <row r="20" spans="1:35" ht="15.75" thickBot="1" x14ac:dyDescent="0.25">
      <c r="A20" s="3" t="s">
        <v>37</v>
      </c>
      <c r="B20" s="28"/>
      <c r="C20" s="38"/>
      <c r="D20" s="39"/>
      <c r="E20" s="31" t="str">
        <f>IF(C19=9,"Sum","")</f>
        <v>Sum</v>
      </c>
      <c r="F20" s="32"/>
      <c r="G20" s="31"/>
      <c r="H20" s="33">
        <v>0</v>
      </c>
      <c r="I20" s="27">
        <f>TRUNC(ROUND(($B19/$C19)*$G20*(1-$H20),0),0)</f>
        <v>0</v>
      </c>
      <c r="J20" s="27">
        <f>TRUNC(ROUND(($B19/$C19)*$G20*$H20,0),0)</f>
        <v>0</v>
      </c>
      <c r="K20" s="27">
        <f t="shared" si="0"/>
        <v>0</v>
      </c>
      <c r="L20" s="27">
        <f t="shared" si="0"/>
        <v>0</v>
      </c>
      <c r="M20" s="27">
        <f t="shared" si="0"/>
        <v>0</v>
      </c>
      <c r="N20" s="27">
        <f t="shared" si="0"/>
        <v>0</v>
      </c>
      <c r="O20" s="27">
        <f t="shared" si="0"/>
        <v>0</v>
      </c>
      <c r="P20" s="27">
        <f t="shared" si="0"/>
        <v>0</v>
      </c>
      <c r="Q20" s="27">
        <f t="shared" si="0"/>
        <v>0</v>
      </c>
      <c r="R20" s="27">
        <f t="shared" si="0"/>
        <v>0</v>
      </c>
      <c r="S20" s="88">
        <f t="shared" si="1"/>
        <v>0</v>
      </c>
      <c r="T20" s="88">
        <f t="shared" si="2"/>
        <v>0</v>
      </c>
      <c r="U20" s="206"/>
      <c r="V20" s="103"/>
      <c r="W20" s="289"/>
      <c r="X20" s="290"/>
      <c r="Y20" s="291"/>
      <c r="AA20" s="103"/>
      <c r="AB20" s="103"/>
      <c r="AC20" s="103"/>
      <c r="AD20" s="103"/>
      <c r="AE20" s="103"/>
      <c r="AF20" s="103"/>
      <c r="AG20" s="103"/>
      <c r="AH20" s="103"/>
      <c r="AI20" s="103"/>
    </row>
    <row r="21" spans="1:35" x14ac:dyDescent="0.2">
      <c r="A21" s="40" t="s">
        <v>38</v>
      </c>
      <c r="B21" s="34"/>
      <c r="C21" s="35">
        <v>12</v>
      </c>
      <c r="D21" s="41" t="s">
        <v>23</v>
      </c>
      <c r="E21" s="31" t="s">
        <v>24</v>
      </c>
      <c r="F21" s="42"/>
      <c r="G21" s="43"/>
      <c r="H21" s="44">
        <v>0</v>
      </c>
      <c r="I21" s="27">
        <f>TRUNC(ROUND(($B21/$C21)*$F21*(1-$H21),0))</f>
        <v>0</v>
      </c>
      <c r="J21" s="27">
        <f>TRUNC(ROUND(($B21/$C21)*$F21*$H21,0))</f>
        <v>0</v>
      </c>
      <c r="K21" s="27">
        <f t="shared" si="0"/>
        <v>0</v>
      </c>
      <c r="L21" s="27">
        <f t="shared" si="0"/>
        <v>0</v>
      </c>
      <c r="M21" s="27">
        <f t="shared" si="0"/>
        <v>0</v>
      </c>
      <c r="N21" s="27">
        <f t="shared" si="0"/>
        <v>0</v>
      </c>
      <c r="O21" s="27">
        <f t="shared" si="0"/>
        <v>0</v>
      </c>
      <c r="P21" s="27">
        <f t="shared" si="0"/>
        <v>0</v>
      </c>
      <c r="Q21" s="27">
        <f t="shared" si="0"/>
        <v>0</v>
      </c>
      <c r="R21" s="27">
        <f t="shared" si="0"/>
        <v>0</v>
      </c>
      <c r="S21" s="88">
        <f t="shared" si="1"/>
        <v>0</v>
      </c>
      <c r="T21" s="88">
        <f t="shared" si="2"/>
        <v>0</v>
      </c>
      <c r="U21" s="206"/>
      <c r="V21" s="103"/>
      <c r="W21" s="156" t="str">
        <f>W11</f>
        <v>Start date on or after:</v>
      </c>
      <c r="X21" s="190">
        <v>45474</v>
      </c>
      <c r="Y21" s="188">
        <v>45839</v>
      </c>
      <c r="AA21" s="103"/>
      <c r="AB21" s="103"/>
      <c r="AC21" s="103"/>
      <c r="AD21" s="103"/>
      <c r="AE21" s="103"/>
      <c r="AF21" s="103"/>
      <c r="AG21" s="103"/>
      <c r="AH21" s="103"/>
      <c r="AI21" s="103"/>
    </row>
    <row r="22" spans="1:35" x14ac:dyDescent="0.2">
      <c r="A22" s="40" t="s">
        <v>39</v>
      </c>
      <c r="B22" s="34"/>
      <c r="C22" s="35">
        <v>12</v>
      </c>
      <c r="D22" s="41" t="s">
        <v>23</v>
      </c>
      <c r="E22" s="31" t="s">
        <v>24</v>
      </c>
      <c r="F22" s="42"/>
      <c r="G22" s="43"/>
      <c r="H22" s="44">
        <v>0</v>
      </c>
      <c r="I22" s="27">
        <f>TRUNC(ROUND(($B22/$C22)*$F22*(1-$H22),0))</f>
        <v>0</v>
      </c>
      <c r="J22" s="27">
        <f>TRUNC(ROUND(($B22/$C22)*$F22*$H22,0))</f>
        <v>0</v>
      </c>
      <c r="K22" s="27">
        <f t="shared" si="0"/>
        <v>0</v>
      </c>
      <c r="L22" s="27">
        <f t="shared" si="0"/>
        <v>0</v>
      </c>
      <c r="M22" s="27">
        <f t="shared" si="0"/>
        <v>0</v>
      </c>
      <c r="N22" s="27">
        <f t="shared" si="0"/>
        <v>0</v>
      </c>
      <c r="O22" s="27">
        <f t="shared" si="0"/>
        <v>0</v>
      </c>
      <c r="P22" s="27">
        <f t="shared" si="0"/>
        <v>0</v>
      </c>
      <c r="Q22" s="27">
        <f t="shared" si="0"/>
        <v>0</v>
      </c>
      <c r="R22" s="27">
        <f t="shared" si="0"/>
        <v>0</v>
      </c>
      <c r="S22" s="88">
        <f t="shared" si="1"/>
        <v>0</v>
      </c>
      <c r="T22" s="88">
        <f t="shared" si="2"/>
        <v>0</v>
      </c>
      <c r="U22" s="206"/>
      <c r="V22" s="103"/>
      <c r="W22" s="157" t="s">
        <v>144</v>
      </c>
      <c r="X22" s="191">
        <v>0.24199999999999999</v>
      </c>
      <c r="Y22" s="189">
        <v>0.23899999999999999</v>
      </c>
      <c r="AA22" s="5"/>
      <c r="AB22" s="5"/>
      <c r="AC22" s="5"/>
      <c r="AD22" s="103"/>
      <c r="AE22" s="103"/>
      <c r="AF22" s="103"/>
      <c r="AG22" s="103"/>
      <c r="AH22" s="103"/>
      <c r="AI22" s="103"/>
    </row>
    <row r="23" spans="1:35" x14ac:dyDescent="0.2">
      <c r="A23" s="45" t="s">
        <v>40</v>
      </c>
      <c r="B23" s="34"/>
      <c r="C23" s="35">
        <v>12</v>
      </c>
      <c r="D23" s="46" t="s">
        <v>23</v>
      </c>
      <c r="E23" s="23" t="s">
        <v>24</v>
      </c>
      <c r="F23" s="47"/>
      <c r="G23" s="48"/>
      <c r="H23" s="44">
        <v>0</v>
      </c>
      <c r="I23" s="27">
        <f>TRUNC(ROUND(($B23/$C23)*$F23*(1-$H23),0))</f>
        <v>0</v>
      </c>
      <c r="J23" s="27">
        <f>TRUNC(ROUND(($B23/$C23)*$F23*$H23,0))</f>
        <v>0</v>
      </c>
      <c r="K23" s="27">
        <f t="shared" si="0"/>
        <v>0</v>
      </c>
      <c r="L23" s="27">
        <f t="shared" si="0"/>
        <v>0</v>
      </c>
      <c r="M23" s="27">
        <f t="shared" si="0"/>
        <v>0</v>
      </c>
      <c r="N23" s="27">
        <f t="shared" si="0"/>
        <v>0</v>
      </c>
      <c r="O23" s="27">
        <f t="shared" si="0"/>
        <v>0</v>
      </c>
      <c r="P23" s="27">
        <f t="shared" si="0"/>
        <v>0</v>
      </c>
      <c r="Q23" s="27">
        <f t="shared" si="0"/>
        <v>0</v>
      </c>
      <c r="R23" s="27">
        <f t="shared" si="0"/>
        <v>0</v>
      </c>
      <c r="S23" s="88">
        <f t="shared" si="1"/>
        <v>0</v>
      </c>
      <c r="T23" s="88">
        <f t="shared" si="2"/>
        <v>0</v>
      </c>
      <c r="U23" s="206"/>
      <c r="V23" s="103"/>
      <c r="W23" s="157" t="s">
        <v>47</v>
      </c>
      <c r="X23" s="191">
        <v>0.14799999999999999</v>
      </c>
      <c r="Y23" s="189">
        <v>0.14599999999999999</v>
      </c>
      <c r="AA23" s="5"/>
      <c r="AB23" s="5"/>
      <c r="AC23" s="5"/>
      <c r="AD23" s="103"/>
      <c r="AE23" s="103"/>
      <c r="AF23" s="103"/>
      <c r="AG23" s="103"/>
      <c r="AH23" s="103"/>
      <c r="AI23" s="103"/>
    </row>
    <row r="24" spans="1:35" ht="15.75" thickBot="1" x14ac:dyDescent="0.25">
      <c r="A24" s="49" t="s">
        <v>41</v>
      </c>
      <c r="B24" s="50"/>
      <c r="C24" s="51">
        <v>12</v>
      </c>
      <c r="D24" s="52" t="s">
        <v>23</v>
      </c>
      <c r="E24" s="53" t="s">
        <v>24</v>
      </c>
      <c r="F24" s="54"/>
      <c r="G24" s="55"/>
      <c r="H24" s="36">
        <v>0</v>
      </c>
      <c r="I24" s="27">
        <f>TRUNC(ROUND(($B24/$C24)*$F24*(1-$H24),0))</f>
        <v>0</v>
      </c>
      <c r="J24" s="27">
        <f>TRUNC(ROUND(($B24/$C24)*$F24*$H24,0))</f>
        <v>0</v>
      </c>
      <c r="K24" s="27">
        <f t="shared" si="0"/>
        <v>0</v>
      </c>
      <c r="L24" s="27">
        <f t="shared" si="0"/>
        <v>0</v>
      </c>
      <c r="M24" s="27">
        <f t="shared" si="0"/>
        <v>0</v>
      </c>
      <c r="N24" s="27">
        <f t="shared" si="0"/>
        <v>0</v>
      </c>
      <c r="O24" s="27">
        <f t="shared" si="0"/>
        <v>0</v>
      </c>
      <c r="P24" s="27">
        <f t="shared" si="0"/>
        <v>0</v>
      </c>
      <c r="Q24" s="27">
        <f t="shared" si="0"/>
        <v>0</v>
      </c>
      <c r="R24" s="27">
        <f t="shared" si="0"/>
        <v>0</v>
      </c>
      <c r="S24" s="88">
        <f t="shared" si="1"/>
        <v>0</v>
      </c>
      <c r="T24" s="88">
        <f t="shared" si="2"/>
        <v>0</v>
      </c>
      <c r="U24" s="206"/>
      <c r="V24" s="103"/>
      <c r="W24" s="157" t="s">
        <v>49</v>
      </c>
      <c r="X24" s="191">
        <v>5.1999999999999998E-2</v>
      </c>
      <c r="Y24" s="189">
        <v>0.06</v>
      </c>
      <c r="AA24" s="177"/>
      <c r="AB24" s="177"/>
      <c r="AC24" s="177"/>
      <c r="AD24" s="103"/>
      <c r="AE24" s="103"/>
      <c r="AF24" s="103"/>
      <c r="AG24" s="103"/>
      <c r="AH24" s="103"/>
      <c r="AI24" s="103"/>
    </row>
    <row r="25" spans="1:35" x14ac:dyDescent="0.2">
      <c r="A25" s="6" t="s">
        <v>42</v>
      </c>
      <c r="B25" s="56"/>
      <c r="C25" s="57"/>
      <c r="D25" s="58"/>
      <c r="E25" s="59"/>
      <c r="F25" s="60" t="s">
        <v>43</v>
      </c>
      <c r="G25" s="61"/>
      <c r="H25" s="62">
        <v>0</v>
      </c>
      <c r="I25" s="27">
        <f>TRUNC(ROUND($D25*$E25*$G25*(1-$H25),0),0)</f>
        <v>0</v>
      </c>
      <c r="J25" s="27">
        <f>TRUNC(ROUND($D25*$E25*$G25*$H25,0),0)</f>
        <v>0</v>
      </c>
      <c r="K25" s="27">
        <f t="shared" si="0"/>
        <v>0</v>
      </c>
      <c r="L25" s="27">
        <f t="shared" si="0"/>
        <v>0</v>
      </c>
      <c r="M25" s="27">
        <f t="shared" si="0"/>
        <v>0</v>
      </c>
      <c r="N25" s="27">
        <f t="shared" si="0"/>
        <v>0</v>
      </c>
      <c r="O25" s="27">
        <f t="shared" si="0"/>
        <v>0</v>
      </c>
      <c r="P25" s="27">
        <f t="shared" si="0"/>
        <v>0</v>
      </c>
      <c r="Q25" s="27">
        <f t="shared" si="0"/>
        <v>0</v>
      </c>
      <c r="R25" s="27">
        <f t="shared" si="0"/>
        <v>0</v>
      </c>
      <c r="S25" s="88">
        <f t="shared" si="1"/>
        <v>0</v>
      </c>
      <c r="T25" s="88">
        <f t="shared" si="2"/>
        <v>0</v>
      </c>
      <c r="U25" s="206"/>
      <c r="V25" s="103"/>
      <c r="W25" s="157" t="s">
        <v>51</v>
      </c>
      <c r="X25" s="191">
        <v>5.3999999999999999E-2</v>
      </c>
      <c r="Y25" s="189">
        <v>5.1999999999999998E-2</v>
      </c>
      <c r="AA25" s="178"/>
      <c r="AB25" s="178"/>
      <c r="AC25" s="178"/>
      <c r="AD25" s="103"/>
      <c r="AE25" s="103"/>
      <c r="AF25" s="103"/>
      <c r="AG25" s="103"/>
      <c r="AH25" s="103"/>
      <c r="AI25" s="103"/>
    </row>
    <row r="26" spans="1:35" x14ac:dyDescent="0.2">
      <c r="A26" s="40" t="s">
        <v>44</v>
      </c>
      <c r="B26" s="56"/>
      <c r="C26" s="57"/>
      <c r="D26" s="63"/>
      <c r="E26" s="64"/>
      <c r="F26" s="65" t="s">
        <v>43</v>
      </c>
      <c r="G26" s="66"/>
      <c r="H26" s="44">
        <v>0</v>
      </c>
      <c r="I26" s="27">
        <f>TRUNC(ROUND($D26*$E26*$G26*(1-$H26),0),0)</f>
        <v>0</v>
      </c>
      <c r="J26" s="27">
        <f>TRUNC(ROUND($D26*$E26*$G26*$H26,0),0)</f>
        <v>0</v>
      </c>
      <c r="K26" s="27">
        <f t="shared" si="0"/>
        <v>0</v>
      </c>
      <c r="L26" s="27">
        <f t="shared" si="0"/>
        <v>0</v>
      </c>
      <c r="M26" s="27">
        <f t="shared" si="0"/>
        <v>0</v>
      </c>
      <c r="N26" s="27">
        <f t="shared" si="0"/>
        <v>0</v>
      </c>
      <c r="O26" s="27">
        <f t="shared" si="0"/>
        <v>0</v>
      </c>
      <c r="P26" s="27">
        <f t="shared" si="0"/>
        <v>0</v>
      </c>
      <c r="Q26" s="27">
        <f t="shared" si="0"/>
        <v>0</v>
      </c>
      <c r="R26" s="27">
        <f t="shared" si="0"/>
        <v>0</v>
      </c>
      <c r="S26" s="88">
        <f t="shared" si="1"/>
        <v>0</v>
      </c>
      <c r="T26" s="88">
        <f t="shared" si="2"/>
        <v>0</v>
      </c>
      <c r="U26" s="206"/>
      <c r="V26" s="103"/>
      <c r="W26" s="157" t="s">
        <v>54</v>
      </c>
      <c r="X26" s="191">
        <v>1E-3</v>
      </c>
      <c r="Y26" s="189">
        <v>1E-3</v>
      </c>
      <c r="AA26" s="178"/>
      <c r="AB26" s="178"/>
      <c r="AC26" s="178"/>
      <c r="AD26" s="103"/>
      <c r="AE26" s="103"/>
      <c r="AF26" s="103"/>
      <c r="AG26" s="103"/>
      <c r="AH26" s="103"/>
      <c r="AI26" s="103"/>
    </row>
    <row r="27" spans="1:35" ht="15.75" thickBot="1" x14ac:dyDescent="0.25">
      <c r="A27" s="40" t="s">
        <v>45</v>
      </c>
      <c r="B27" s="67"/>
      <c r="C27" s="57"/>
      <c r="D27" s="63"/>
      <c r="E27" s="68"/>
      <c r="F27" s="58" t="s">
        <v>46</v>
      </c>
      <c r="G27" s="69"/>
      <c r="H27" s="44">
        <v>0</v>
      </c>
      <c r="I27" s="27">
        <f>TRUNC(ROUND($D27*$E27*$G27*(1-$H27),0),0)</f>
        <v>0</v>
      </c>
      <c r="J27" s="27">
        <f>TRUNC(ROUND($D27*$E27*$G27*$H27,0),0)</f>
        <v>0</v>
      </c>
      <c r="K27" s="27">
        <f t="shared" ref="K27:R28" si="3">TRUNC(ROUND(I27*1.03,0),0)</f>
        <v>0</v>
      </c>
      <c r="L27" s="27">
        <f t="shared" si="3"/>
        <v>0</v>
      </c>
      <c r="M27" s="27">
        <f t="shared" si="3"/>
        <v>0</v>
      </c>
      <c r="N27" s="27">
        <f t="shared" si="3"/>
        <v>0</v>
      </c>
      <c r="O27" s="27">
        <f t="shared" si="3"/>
        <v>0</v>
      </c>
      <c r="P27" s="27">
        <f t="shared" si="3"/>
        <v>0</v>
      </c>
      <c r="Q27" s="27">
        <f t="shared" si="3"/>
        <v>0</v>
      </c>
      <c r="R27" s="27">
        <f t="shared" si="3"/>
        <v>0</v>
      </c>
      <c r="S27" s="88">
        <f t="shared" si="1"/>
        <v>0</v>
      </c>
      <c r="T27" s="88">
        <f t="shared" si="2"/>
        <v>0</v>
      </c>
      <c r="U27" s="206"/>
      <c r="V27" s="103"/>
      <c r="W27" s="159"/>
      <c r="X27" s="192"/>
      <c r="Y27" s="187"/>
      <c r="AA27" s="178"/>
      <c r="AB27" s="178"/>
      <c r="AC27" s="178"/>
      <c r="AD27" s="103"/>
      <c r="AE27" s="103"/>
      <c r="AF27" s="103"/>
      <c r="AG27" s="103"/>
      <c r="AH27" s="103"/>
      <c r="AI27" s="103"/>
    </row>
    <row r="28" spans="1:35" ht="15.75" thickBot="1" x14ac:dyDescent="0.25">
      <c r="A28" s="70" t="s">
        <v>48</v>
      </c>
      <c r="B28" s="71"/>
      <c r="C28" s="72"/>
      <c r="D28" s="63"/>
      <c r="E28" s="68"/>
      <c r="F28" s="58" t="s">
        <v>46</v>
      </c>
      <c r="G28" s="69"/>
      <c r="H28" s="73">
        <v>0</v>
      </c>
      <c r="I28" s="27">
        <f>TRUNC(ROUND($D28*$E28*$G28*(1-$H28),0),0)</f>
        <v>0</v>
      </c>
      <c r="J28" s="27">
        <f>TRUNC(ROUND($D28*$E28*$G28*$H28,0),0)</f>
        <v>0</v>
      </c>
      <c r="K28" s="27">
        <f t="shared" si="3"/>
        <v>0</v>
      </c>
      <c r="L28" s="27">
        <f t="shared" si="3"/>
        <v>0</v>
      </c>
      <c r="M28" s="27">
        <f t="shared" si="3"/>
        <v>0</v>
      </c>
      <c r="N28" s="27">
        <f t="shared" si="3"/>
        <v>0</v>
      </c>
      <c r="O28" s="27">
        <f t="shared" si="3"/>
        <v>0</v>
      </c>
      <c r="P28" s="27">
        <f t="shared" si="3"/>
        <v>0</v>
      </c>
      <c r="Q28" s="27">
        <f t="shared" si="3"/>
        <v>0</v>
      </c>
      <c r="R28" s="27">
        <f t="shared" si="3"/>
        <v>0</v>
      </c>
      <c r="S28" s="88">
        <f t="shared" si="1"/>
        <v>0</v>
      </c>
      <c r="T28" s="88">
        <f t="shared" si="2"/>
        <v>0</v>
      </c>
      <c r="U28" s="206"/>
      <c r="V28" s="103"/>
      <c r="AA28" s="178"/>
      <c r="AB28" s="178"/>
      <c r="AC28" s="178"/>
      <c r="AD28" s="103"/>
      <c r="AE28" s="103"/>
      <c r="AF28" s="103"/>
      <c r="AG28" s="103"/>
      <c r="AH28" s="103"/>
      <c r="AI28" s="103"/>
    </row>
    <row r="29" spans="1:35" ht="15.75" x14ac:dyDescent="0.25">
      <c r="A29" s="74" t="s">
        <v>50</v>
      </c>
      <c r="B29" s="74"/>
      <c r="C29" s="74"/>
      <c r="D29" s="74"/>
      <c r="E29" s="74"/>
      <c r="F29" s="74"/>
      <c r="G29" s="74"/>
      <c r="H29" s="74"/>
      <c r="I29" s="89">
        <f>SUM(I11:I28)</f>
        <v>0</v>
      </c>
      <c r="J29" s="89">
        <f>SUM(J11:J28)</f>
        <v>0</v>
      </c>
      <c r="K29" s="89">
        <f t="shared" ref="K29:R29" si="4">SUM(K11:K28)</f>
        <v>0</v>
      </c>
      <c r="L29" s="89">
        <f t="shared" si="4"/>
        <v>0</v>
      </c>
      <c r="M29" s="89">
        <f t="shared" si="4"/>
        <v>0</v>
      </c>
      <c r="N29" s="89">
        <f t="shared" si="4"/>
        <v>0</v>
      </c>
      <c r="O29" s="89">
        <f t="shared" si="4"/>
        <v>0</v>
      </c>
      <c r="P29" s="89">
        <f t="shared" si="4"/>
        <v>0</v>
      </c>
      <c r="Q29" s="89">
        <f t="shared" si="4"/>
        <v>0</v>
      </c>
      <c r="R29" s="89">
        <f t="shared" si="4"/>
        <v>0</v>
      </c>
      <c r="S29" s="89">
        <f t="shared" si="1"/>
        <v>0</v>
      </c>
      <c r="T29" s="89">
        <f t="shared" si="2"/>
        <v>0</v>
      </c>
      <c r="U29" s="207"/>
      <c r="V29" s="103"/>
      <c r="W29" s="292" t="s">
        <v>236</v>
      </c>
      <c r="X29" s="293"/>
      <c r="Y29" s="293"/>
      <c r="Z29" s="294"/>
      <c r="AA29" s="178"/>
      <c r="AB29" s="178"/>
      <c r="AC29" s="178"/>
      <c r="AD29" s="103"/>
      <c r="AE29" s="103"/>
      <c r="AF29" s="103"/>
      <c r="AG29" s="103"/>
      <c r="AH29" s="103"/>
      <c r="AI29" s="103"/>
    </row>
    <row r="30" spans="1:35" x14ac:dyDescent="0.2">
      <c r="A30" s="6" t="s">
        <v>52</v>
      </c>
      <c r="B30" s="6"/>
      <c r="C30" s="6"/>
      <c r="D30" s="372" t="s">
        <v>53</v>
      </c>
      <c r="E30" s="373"/>
      <c r="F30" s="373"/>
      <c r="G30" s="373"/>
      <c r="H30" s="76"/>
      <c r="I30" s="56"/>
      <c r="J30" s="56"/>
      <c r="K30" s="56"/>
      <c r="L30" s="56"/>
      <c r="M30" s="56"/>
      <c r="N30" s="56"/>
      <c r="O30" s="56"/>
      <c r="P30" s="56"/>
      <c r="Q30" s="56"/>
      <c r="R30" s="56"/>
      <c r="S30" s="158"/>
      <c r="T30" s="158"/>
      <c r="U30" s="208"/>
      <c r="V30" s="103"/>
      <c r="W30" s="121"/>
      <c r="X30" s="122"/>
      <c r="Y30" s="123" t="s">
        <v>74</v>
      </c>
      <c r="Z30" s="124" t="s">
        <v>75</v>
      </c>
      <c r="AA30" s="178"/>
      <c r="AB30" s="178"/>
      <c r="AC30" s="178"/>
      <c r="AD30" s="103"/>
      <c r="AE30" s="103"/>
      <c r="AF30" s="103"/>
      <c r="AG30" s="103"/>
      <c r="AH30" s="103"/>
      <c r="AI30" s="103"/>
    </row>
    <row r="31" spans="1:35" x14ac:dyDescent="0.2">
      <c r="A31" s="179" t="str">
        <f>W22</f>
        <v>Academic/Calendar Salary</v>
      </c>
      <c r="B31" s="6"/>
      <c r="C31" s="6"/>
      <c r="D31" s="6"/>
      <c r="E31" s="304">
        <f xml:space="preserve"> IF($B$4&gt;=$Y$21,Y22,X22)</f>
        <v>0.24199999999999999</v>
      </c>
      <c r="F31" s="305"/>
      <c r="G31" s="160"/>
      <c r="H31" s="160"/>
      <c r="I31" s="88">
        <f t="shared" ref="I31:R31" si="5">TRUNC(ROUND(SUM(I11,I13,I15,I17,I19,I21:I24)*$E31,0),0)</f>
        <v>0</v>
      </c>
      <c r="J31" s="88">
        <f t="shared" si="5"/>
        <v>0</v>
      </c>
      <c r="K31" s="88">
        <f t="shared" si="5"/>
        <v>0</v>
      </c>
      <c r="L31" s="88">
        <f t="shared" si="5"/>
        <v>0</v>
      </c>
      <c r="M31" s="88">
        <f t="shared" si="5"/>
        <v>0</v>
      </c>
      <c r="N31" s="88">
        <f t="shared" si="5"/>
        <v>0</v>
      </c>
      <c r="O31" s="88">
        <f t="shared" si="5"/>
        <v>0</v>
      </c>
      <c r="P31" s="88">
        <f t="shared" si="5"/>
        <v>0</v>
      </c>
      <c r="Q31" s="88">
        <f t="shared" si="5"/>
        <v>0</v>
      </c>
      <c r="R31" s="88">
        <f t="shared" si="5"/>
        <v>0</v>
      </c>
      <c r="S31" s="88">
        <f t="shared" ref="S31:S37" si="6">SUM($I31,$K31,$M31,$O31,$Q31)</f>
        <v>0</v>
      </c>
      <c r="T31" s="88">
        <f t="shared" ref="T31:T37" si="7">SUM($J31,$L31,$N31,$P31,$R31)</f>
        <v>0</v>
      </c>
      <c r="U31" s="206"/>
      <c r="V31" s="103"/>
      <c r="W31" s="125" t="s">
        <v>112</v>
      </c>
      <c r="X31" s="122"/>
      <c r="Y31" s="126">
        <v>459.68</v>
      </c>
      <c r="Z31" s="127">
        <f t="shared" ref="Z31:Z37" si="8">Y31*1.05</f>
        <v>482.66400000000004</v>
      </c>
      <c r="AA31" s="103"/>
      <c r="AB31" s="103"/>
      <c r="AC31" s="103"/>
      <c r="AD31" s="103"/>
      <c r="AE31" s="103"/>
      <c r="AF31" s="103"/>
      <c r="AG31" s="103"/>
      <c r="AH31" s="103"/>
      <c r="AI31" s="103"/>
    </row>
    <row r="32" spans="1:35" ht="15" customHeight="1" x14ac:dyDescent="0.2">
      <c r="A32" s="179" t="str">
        <f t="shared" ref="A32:A35" si="9">W23</f>
        <v>Summer salary</v>
      </c>
      <c r="B32" s="6"/>
      <c r="C32" s="6"/>
      <c r="D32" s="6"/>
      <c r="E32" s="304">
        <f xml:space="preserve"> IF($B$4&gt;=$Y$21,Y23,X23)</f>
        <v>0.14799999999999999</v>
      </c>
      <c r="F32" s="305"/>
      <c r="G32" s="160"/>
      <c r="H32" s="160"/>
      <c r="I32" s="88">
        <f t="shared" ref="I32:R32" si="10">TRUNC(ROUND(SUM(I12,I14,I16,I18,I20)*$E32,0),0)</f>
        <v>0</v>
      </c>
      <c r="J32" s="88">
        <f t="shared" si="10"/>
        <v>0</v>
      </c>
      <c r="K32" s="88">
        <f t="shared" si="10"/>
        <v>0</v>
      </c>
      <c r="L32" s="88">
        <f t="shared" si="10"/>
        <v>0</v>
      </c>
      <c r="M32" s="88">
        <f t="shared" si="10"/>
        <v>0</v>
      </c>
      <c r="N32" s="88">
        <f t="shared" si="10"/>
        <v>0</v>
      </c>
      <c r="O32" s="88">
        <f t="shared" si="10"/>
        <v>0</v>
      </c>
      <c r="P32" s="88">
        <f t="shared" si="10"/>
        <v>0</v>
      </c>
      <c r="Q32" s="88">
        <f t="shared" si="10"/>
        <v>0</v>
      </c>
      <c r="R32" s="88">
        <f t="shared" si="10"/>
        <v>0</v>
      </c>
      <c r="S32" s="88">
        <f t="shared" si="6"/>
        <v>0</v>
      </c>
      <c r="T32" s="88">
        <f t="shared" si="7"/>
        <v>0</v>
      </c>
      <c r="U32" s="206"/>
      <c r="V32" s="103"/>
      <c r="W32" s="125" t="s">
        <v>113</v>
      </c>
      <c r="X32" s="122"/>
      <c r="Y32" s="128">
        <v>570</v>
      </c>
      <c r="Z32" s="127">
        <f t="shared" si="8"/>
        <v>598.5</v>
      </c>
      <c r="AA32" s="103"/>
      <c r="AB32" s="103"/>
      <c r="AC32" s="103"/>
      <c r="AD32" s="103"/>
      <c r="AE32" s="103"/>
      <c r="AF32" s="103"/>
      <c r="AG32" s="103"/>
      <c r="AH32" s="103"/>
      <c r="AI32" s="103"/>
    </row>
    <row r="33" spans="1:35" x14ac:dyDescent="0.2">
      <c r="A33" s="179" t="str">
        <f t="shared" si="9"/>
        <v>GA salary</v>
      </c>
      <c r="B33" s="6"/>
      <c r="C33" s="6"/>
      <c r="D33" s="6"/>
      <c r="E33" s="304">
        <f xml:space="preserve"> IF($B$4&gt;=$Y$21,Y24,X24)</f>
        <v>5.1999999999999998E-2</v>
      </c>
      <c r="F33" s="305"/>
      <c r="G33" s="160"/>
      <c r="H33" s="160"/>
      <c r="I33" s="88">
        <f t="shared" ref="I33:R33" si="11">TRUNC(ROUND((I25+I26)*$E33,0))</f>
        <v>0</v>
      </c>
      <c r="J33" s="88">
        <f t="shared" si="11"/>
        <v>0</v>
      </c>
      <c r="K33" s="88">
        <f t="shared" si="11"/>
        <v>0</v>
      </c>
      <c r="L33" s="88">
        <f t="shared" si="11"/>
        <v>0</v>
      </c>
      <c r="M33" s="88">
        <f t="shared" si="11"/>
        <v>0</v>
      </c>
      <c r="N33" s="88">
        <f t="shared" si="11"/>
        <v>0</v>
      </c>
      <c r="O33" s="88">
        <f t="shared" si="11"/>
        <v>0</v>
      </c>
      <c r="P33" s="88">
        <f t="shared" si="11"/>
        <v>0</v>
      </c>
      <c r="Q33" s="88">
        <f t="shared" si="11"/>
        <v>0</v>
      </c>
      <c r="R33" s="88">
        <f t="shared" si="11"/>
        <v>0</v>
      </c>
      <c r="S33" s="88">
        <f t="shared" si="6"/>
        <v>0</v>
      </c>
      <c r="T33" s="88">
        <f t="shared" si="7"/>
        <v>0</v>
      </c>
      <c r="U33" s="206"/>
      <c r="V33" s="103"/>
      <c r="W33" s="125" t="s">
        <v>81</v>
      </c>
      <c r="X33" s="122"/>
      <c r="Y33" s="126">
        <v>568.30999999999995</v>
      </c>
      <c r="Z33" s="127">
        <f t="shared" si="8"/>
        <v>596.72550000000001</v>
      </c>
      <c r="AA33" s="103"/>
      <c r="AB33" s="103"/>
      <c r="AC33" s="103"/>
      <c r="AD33" s="103"/>
      <c r="AE33" s="103"/>
      <c r="AF33" s="103"/>
      <c r="AG33" s="103"/>
      <c r="AH33" s="103"/>
      <c r="AI33" s="103"/>
    </row>
    <row r="34" spans="1:35" x14ac:dyDescent="0.2">
      <c r="A34" s="179" t="str">
        <f t="shared" si="9"/>
        <v>Hourly wages</v>
      </c>
      <c r="B34" s="6"/>
      <c r="C34" s="6"/>
      <c r="D34" s="6"/>
      <c r="E34" s="304">
        <f xml:space="preserve"> IF($B$4&gt;=$Y$21,Y25,X25)</f>
        <v>5.3999999999999999E-2</v>
      </c>
      <c r="F34" s="305"/>
      <c r="G34" s="160"/>
      <c r="H34" s="160"/>
      <c r="I34" s="88">
        <f t="shared" ref="I34:R34" si="12">TRUNC(ROUND(I27*$E34,0),0)</f>
        <v>0</v>
      </c>
      <c r="J34" s="88">
        <f t="shared" si="12"/>
        <v>0</v>
      </c>
      <c r="K34" s="88">
        <f t="shared" si="12"/>
        <v>0</v>
      </c>
      <c r="L34" s="88">
        <f t="shared" si="12"/>
        <v>0</v>
      </c>
      <c r="M34" s="88">
        <f t="shared" si="12"/>
        <v>0</v>
      </c>
      <c r="N34" s="88">
        <f t="shared" si="12"/>
        <v>0</v>
      </c>
      <c r="O34" s="88">
        <f t="shared" si="12"/>
        <v>0</v>
      </c>
      <c r="P34" s="88">
        <f t="shared" si="12"/>
        <v>0</v>
      </c>
      <c r="Q34" s="88">
        <f t="shared" si="12"/>
        <v>0</v>
      </c>
      <c r="R34" s="88">
        <f t="shared" si="12"/>
        <v>0</v>
      </c>
      <c r="S34" s="88">
        <f t="shared" si="6"/>
        <v>0</v>
      </c>
      <c r="T34" s="88">
        <f t="shared" si="7"/>
        <v>0</v>
      </c>
      <c r="U34" s="206"/>
      <c r="V34" s="103"/>
      <c r="W34" s="125" t="s">
        <v>77</v>
      </c>
      <c r="X34" s="122"/>
      <c r="Y34" s="126">
        <v>612.62</v>
      </c>
      <c r="Z34" s="127">
        <f t="shared" si="8"/>
        <v>643.25099999999998</v>
      </c>
      <c r="AA34" s="103"/>
      <c r="AB34" s="103"/>
      <c r="AC34" s="103"/>
      <c r="AD34" s="103"/>
      <c r="AE34" s="103"/>
      <c r="AF34" s="103"/>
      <c r="AG34" s="103"/>
      <c r="AH34" s="103"/>
      <c r="AI34" s="103"/>
    </row>
    <row r="35" spans="1:35" x14ac:dyDescent="0.2">
      <c r="A35" s="179" t="str">
        <f t="shared" si="9"/>
        <v>Enrolled student wages</v>
      </c>
      <c r="B35" s="6"/>
      <c r="C35" s="6"/>
      <c r="D35" s="6"/>
      <c r="E35" s="304">
        <f xml:space="preserve"> IF($B$4&gt;=$Y$21,Y26,X26)</f>
        <v>1E-3</v>
      </c>
      <c r="F35" s="305"/>
      <c r="G35" s="160"/>
      <c r="H35" s="160"/>
      <c r="I35" s="88">
        <f t="shared" ref="I35:R35" si="13">IF(AND(I28&gt;0,TRUNC(ROUND(I28*$E35,0),0)=0),1,TRUNC(ROUND(I28*$E35,0),0))</f>
        <v>0</v>
      </c>
      <c r="J35" s="88">
        <f t="shared" si="13"/>
        <v>0</v>
      </c>
      <c r="K35" s="88">
        <f t="shared" si="13"/>
        <v>0</v>
      </c>
      <c r="L35" s="88">
        <f t="shared" si="13"/>
        <v>0</v>
      </c>
      <c r="M35" s="88">
        <f t="shared" si="13"/>
        <v>0</v>
      </c>
      <c r="N35" s="88">
        <f t="shared" si="13"/>
        <v>0</v>
      </c>
      <c r="O35" s="88">
        <f t="shared" si="13"/>
        <v>0</v>
      </c>
      <c r="P35" s="88">
        <f t="shared" si="13"/>
        <v>0</v>
      </c>
      <c r="Q35" s="88">
        <f t="shared" si="13"/>
        <v>0</v>
      </c>
      <c r="R35" s="88">
        <f t="shared" si="13"/>
        <v>0</v>
      </c>
      <c r="S35" s="88">
        <f t="shared" si="6"/>
        <v>0</v>
      </c>
      <c r="T35" s="88">
        <f t="shared" si="7"/>
        <v>0</v>
      </c>
      <c r="U35" s="206"/>
      <c r="V35" s="103"/>
      <c r="W35" s="125" t="s">
        <v>114</v>
      </c>
      <c r="X35" s="122"/>
      <c r="Y35" s="128">
        <v>511.73</v>
      </c>
      <c r="Z35" s="127">
        <f t="shared" si="8"/>
        <v>537.31650000000002</v>
      </c>
      <c r="AA35" s="103"/>
      <c r="AB35" s="103"/>
      <c r="AC35" s="103"/>
      <c r="AD35" s="103"/>
      <c r="AE35" s="103"/>
      <c r="AF35" s="103"/>
      <c r="AG35" s="103"/>
      <c r="AH35" s="103"/>
      <c r="AI35" s="103"/>
    </row>
    <row r="36" spans="1:35" x14ac:dyDescent="0.2">
      <c r="A36" s="74" t="s">
        <v>56</v>
      </c>
      <c r="B36" s="74"/>
      <c r="C36" s="74"/>
      <c r="D36" s="74"/>
      <c r="E36" s="147"/>
      <c r="F36" s="147"/>
      <c r="G36" s="147"/>
      <c r="H36" s="147"/>
      <c r="I36" s="89">
        <f>SUM(I31:I35)</f>
        <v>0</v>
      </c>
      <c r="J36" s="89">
        <f>SUM(J31:J35)</f>
        <v>0</v>
      </c>
      <c r="K36" s="89">
        <f t="shared" ref="K36:R36" si="14">SUM(K31:K35)</f>
        <v>0</v>
      </c>
      <c r="L36" s="89">
        <f t="shared" si="14"/>
        <v>0</v>
      </c>
      <c r="M36" s="89">
        <f t="shared" si="14"/>
        <v>0</v>
      </c>
      <c r="N36" s="89">
        <f t="shared" si="14"/>
        <v>0</v>
      </c>
      <c r="O36" s="89">
        <f t="shared" si="14"/>
        <v>0</v>
      </c>
      <c r="P36" s="89">
        <f t="shared" si="14"/>
        <v>0</v>
      </c>
      <c r="Q36" s="89">
        <f t="shared" si="14"/>
        <v>0</v>
      </c>
      <c r="R36" s="89">
        <f t="shared" si="14"/>
        <v>0</v>
      </c>
      <c r="S36" s="89">
        <f t="shared" si="6"/>
        <v>0</v>
      </c>
      <c r="T36" s="89">
        <f t="shared" si="7"/>
        <v>0</v>
      </c>
      <c r="U36" s="207"/>
      <c r="V36" s="103"/>
      <c r="W36" s="125" t="s">
        <v>115</v>
      </c>
      <c r="X36" s="122"/>
      <c r="Y36" s="128">
        <v>482.23</v>
      </c>
      <c r="Z36" s="127">
        <f t="shared" si="8"/>
        <v>506.34150000000005</v>
      </c>
      <c r="AA36" s="103"/>
      <c r="AB36" s="103"/>
      <c r="AC36" s="103"/>
      <c r="AD36" s="103"/>
      <c r="AE36" s="103"/>
      <c r="AF36" s="103"/>
      <c r="AG36" s="103"/>
      <c r="AH36" s="103"/>
      <c r="AI36" s="103"/>
    </row>
    <row r="37" spans="1:35" x14ac:dyDescent="0.2">
      <c r="A37" s="78" t="s">
        <v>57</v>
      </c>
      <c r="B37" s="78"/>
      <c r="C37" s="78"/>
      <c r="D37" s="78"/>
      <c r="E37" s="161"/>
      <c r="F37" s="161"/>
      <c r="G37" s="161"/>
      <c r="H37" s="161"/>
      <c r="I37" s="90">
        <f>SUM(I29,I36)</f>
        <v>0</v>
      </c>
      <c r="J37" s="90">
        <f>SUM(J29,J36)</f>
        <v>0</v>
      </c>
      <c r="K37" s="90">
        <f t="shared" ref="K37:R37" si="15">SUM(K29,K36)</f>
        <v>0</v>
      </c>
      <c r="L37" s="90">
        <f t="shared" si="15"/>
        <v>0</v>
      </c>
      <c r="M37" s="90">
        <f t="shared" si="15"/>
        <v>0</v>
      </c>
      <c r="N37" s="90">
        <f t="shared" si="15"/>
        <v>0</v>
      </c>
      <c r="O37" s="90">
        <f t="shared" si="15"/>
        <v>0</v>
      </c>
      <c r="P37" s="90">
        <f t="shared" si="15"/>
        <v>0</v>
      </c>
      <c r="Q37" s="90">
        <f t="shared" si="15"/>
        <v>0</v>
      </c>
      <c r="R37" s="90">
        <f t="shared" si="15"/>
        <v>0</v>
      </c>
      <c r="S37" s="90">
        <f t="shared" si="6"/>
        <v>0</v>
      </c>
      <c r="T37" s="90">
        <f t="shared" si="7"/>
        <v>0</v>
      </c>
      <c r="U37" s="209"/>
      <c r="V37" s="103"/>
      <c r="W37" s="125" t="s">
        <v>116</v>
      </c>
      <c r="X37" s="122"/>
      <c r="Y37" s="126">
        <v>633.41</v>
      </c>
      <c r="Z37" s="127">
        <f t="shared" si="8"/>
        <v>665.08050000000003</v>
      </c>
      <c r="AA37" s="103"/>
      <c r="AB37" s="103"/>
      <c r="AC37" s="103"/>
      <c r="AD37" s="103"/>
      <c r="AE37" s="103"/>
      <c r="AF37" s="103"/>
      <c r="AG37" s="103"/>
      <c r="AH37" s="103"/>
      <c r="AI37" s="103"/>
    </row>
    <row r="38" spans="1:35" x14ac:dyDescent="0.2">
      <c r="A38" s="6"/>
      <c r="B38" s="6"/>
      <c r="C38" s="6"/>
      <c r="D38" s="6"/>
      <c r="E38" s="6"/>
      <c r="F38" s="6"/>
      <c r="G38" s="6"/>
      <c r="H38" s="6"/>
      <c r="I38" s="56"/>
      <c r="J38" s="56"/>
      <c r="K38" s="56"/>
      <c r="L38" s="56"/>
      <c r="M38" s="56"/>
      <c r="N38" s="56"/>
      <c r="O38" s="56"/>
      <c r="P38" s="56"/>
      <c r="Q38" s="56"/>
      <c r="R38" s="56"/>
      <c r="S38" s="158"/>
      <c r="T38" s="158"/>
      <c r="U38" s="208"/>
      <c r="V38" s="103"/>
      <c r="W38" s="295" t="s">
        <v>117</v>
      </c>
      <c r="X38" s="296"/>
      <c r="Y38" s="296"/>
      <c r="Z38" s="297"/>
      <c r="AA38" s="103"/>
      <c r="AB38" s="103"/>
      <c r="AC38" s="103"/>
      <c r="AD38" s="103"/>
      <c r="AE38" s="103"/>
      <c r="AF38" s="103"/>
      <c r="AG38" s="103"/>
      <c r="AH38" s="103"/>
      <c r="AI38" s="103"/>
    </row>
    <row r="39" spans="1:35" x14ac:dyDescent="0.2">
      <c r="A39" s="6" t="s">
        <v>58</v>
      </c>
      <c r="B39" s="6"/>
      <c r="C39" s="6"/>
      <c r="D39" s="6"/>
      <c r="E39" s="6"/>
      <c r="F39" s="6"/>
      <c r="G39" s="6"/>
      <c r="H39" s="6"/>
      <c r="I39" s="27"/>
      <c r="J39" s="27"/>
      <c r="K39" s="27"/>
      <c r="L39" s="27"/>
      <c r="M39" s="27"/>
      <c r="N39" s="27"/>
      <c r="O39" s="27"/>
      <c r="P39" s="27"/>
      <c r="Q39" s="27"/>
      <c r="R39" s="27"/>
      <c r="S39" s="88">
        <f t="shared" ref="S39:S43" si="16">SUM($I39,$K39,$M39,$O39,$Q39)</f>
        <v>0</v>
      </c>
      <c r="T39" s="88">
        <f t="shared" ref="T39:T43" si="17">SUM($J39,$L39,$N39,$P39,$R39)</f>
        <v>0</v>
      </c>
      <c r="U39" s="206"/>
      <c r="V39" s="103"/>
      <c r="W39" s="125" t="s">
        <v>118</v>
      </c>
      <c r="X39" s="122"/>
      <c r="Y39" s="128">
        <v>313</v>
      </c>
      <c r="Z39" s="127">
        <f t="shared" ref="Z39:Z44" si="18">Y39*1.05</f>
        <v>328.65000000000003</v>
      </c>
      <c r="AA39" s="103"/>
      <c r="AB39" s="103"/>
      <c r="AC39" s="103"/>
      <c r="AD39" s="103"/>
      <c r="AE39" s="103"/>
      <c r="AF39" s="103"/>
      <c r="AG39" s="103"/>
      <c r="AH39" s="103"/>
      <c r="AI39" s="103"/>
    </row>
    <row r="40" spans="1:35" x14ac:dyDescent="0.2">
      <c r="A40" s="6" t="s">
        <v>59</v>
      </c>
      <c r="B40" s="78"/>
      <c r="C40" s="78"/>
      <c r="D40" s="78"/>
      <c r="E40" s="78"/>
      <c r="F40" s="78"/>
      <c r="G40" s="78"/>
      <c r="H40" s="78"/>
      <c r="I40" s="27"/>
      <c r="J40" s="27"/>
      <c r="K40" s="27"/>
      <c r="L40" s="27"/>
      <c r="M40" s="27"/>
      <c r="N40" s="27"/>
      <c r="O40" s="27"/>
      <c r="P40" s="27"/>
      <c r="Q40" s="27"/>
      <c r="R40" s="27"/>
      <c r="S40" s="88">
        <f t="shared" si="16"/>
        <v>0</v>
      </c>
      <c r="T40" s="88">
        <f t="shared" si="17"/>
        <v>0</v>
      </c>
      <c r="U40" s="206"/>
      <c r="V40" s="103"/>
      <c r="W40" s="125" t="s">
        <v>119</v>
      </c>
      <c r="X40" s="122"/>
      <c r="Y40" s="128">
        <v>313</v>
      </c>
      <c r="Z40" s="127">
        <f t="shared" si="18"/>
        <v>328.65000000000003</v>
      </c>
      <c r="AA40" s="103"/>
      <c r="AB40" s="103"/>
      <c r="AC40" s="103"/>
      <c r="AD40" s="103"/>
      <c r="AE40" s="103"/>
      <c r="AF40" s="103"/>
      <c r="AG40" s="103"/>
      <c r="AH40" s="103"/>
      <c r="AI40" s="103"/>
    </row>
    <row r="41" spans="1:35" x14ac:dyDescent="0.2">
      <c r="A41" s="298" t="s">
        <v>60</v>
      </c>
      <c r="B41" s="298"/>
      <c r="C41" s="298"/>
      <c r="D41" s="298"/>
      <c r="E41" s="298"/>
      <c r="F41" s="298"/>
      <c r="G41" s="298"/>
      <c r="H41" s="298"/>
      <c r="I41" s="27"/>
      <c r="J41" s="27"/>
      <c r="K41" s="27"/>
      <c r="L41" s="27"/>
      <c r="M41" s="27"/>
      <c r="N41" s="27"/>
      <c r="O41" s="27"/>
      <c r="P41" s="27"/>
      <c r="Q41" s="27"/>
      <c r="R41" s="27"/>
      <c r="S41" s="88">
        <f t="shared" si="16"/>
        <v>0</v>
      </c>
      <c r="T41" s="88">
        <f t="shared" si="17"/>
        <v>0</v>
      </c>
      <c r="U41" s="206"/>
      <c r="V41" s="103"/>
      <c r="W41" s="125" t="s">
        <v>145</v>
      </c>
      <c r="X41" s="122"/>
      <c r="Y41" s="128">
        <v>313</v>
      </c>
      <c r="Z41" s="127">
        <f t="shared" si="18"/>
        <v>328.65000000000003</v>
      </c>
      <c r="AA41" s="103"/>
      <c r="AB41" s="103"/>
      <c r="AC41" s="103"/>
      <c r="AD41" s="103"/>
      <c r="AE41" s="103"/>
      <c r="AF41" s="103"/>
      <c r="AG41" s="103"/>
      <c r="AH41" s="103"/>
      <c r="AI41" s="103"/>
    </row>
    <row r="42" spans="1:35" x14ac:dyDescent="0.2">
      <c r="A42" s="298" t="s">
        <v>61</v>
      </c>
      <c r="B42" s="298"/>
      <c r="C42" s="6"/>
      <c r="D42" s="6"/>
      <c r="E42" s="6"/>
      <c r="F42" s="6"/>
      <c r="G42" s="6"/>
      <c r="H42" s="6"/>
      <c r="I42" s="27"/>
      <c r="J42" s="27"/>
      <c r="K42" s="27"/>
      <c r="L42" s="27"/>
      <c r="M42" s="27"/>
      <c r="N42" s="27"/>
      <c r="O42" s="27"/>
      <c r="P42" s="27"/>
      <c r="Q42" s="27"/>
      <c r="R42" s="27"/>
      <c r="S42" s="88">
        <f t="shared" si="16"/>
        <v>0</v>
      </c>
      <c r="T42" s="88">
        <f t="shared" si="17"/>
        <v>0</v>
      </c>
      <c r="U42" s="206"/>
      <c r="V42" s="103"/>
      <c r="W42" s="125" t="s">
        <v>120</v>
      </c>
      <c r="X42" s="122"/>
      <c r="Y42" s="128">
        <v>313</v>
      </c>
      <c r="Z42" s="127">
        <f t="shared" si="18"/>
        <v>328.65000000000003</v>
      </c>
      <c r="AA42" s="103"/>
      <c r="AB42" s="103"/>
      <c r="AC42" s="103"/>
      <c r="AD42" s="103"/>
      <c r="AE42" s="103"/>
      <c r="AF42" s="103"/>
      <c r="AG42" s="103"/>
      <c r="AH42" s="103"/>
      <c r="AI42" s="103"/>
    </row>
    <row r="43" spans="1:35" x14ac:dyDescent="0.2">
      <c r="A43" s="298" t="s">
        <v>146</v>
      </c>
      <c r="B43" s="298"/>
      <c r="C43" s="298"/>
      <c r="D43" s="298"/>
      <c r="E43" s="298"/>
      <c r="F43" s="298"/>
      <c r="G43" s="298"/>
      <c r="H43" s="298"/>
      <c r="I43" s="27"/>
      <c r="J43" s="27"/>
      <c r="K43" s="27"/>
      <c r="L43" s="27"/>
      <c r="M43" s="27"/>
      <c r="N43" s="27"/>
      <c r="O43" s="27"/>
      <c r="P43" s="27"/>
      <c r="Q43" s="27"/>
      <c r="R43" s="27"/>
      <c r="S43" s="88">
        <f t="shared" si="16"/>
        <v>0</v>
      </c>
      <c r="T43" s="88">
        <f t="shared" si="17"/>
        <v>0</v>
      </c>
      <c r="U43" s="206"/>
      <c r="V43" s="103"/>
      <c r="W43" s="125" t="s">
        <v>121</v>
      </c>
      <c r="X43" s="122"/>
      <c r="Y43" s="128">
        <v>500</v>
      </c>
      <c r="Z43" s="127">
        <f>Y43*1.05</f>
        <v>525</v>
      </c>
      <c r="AA43" s="103"/>
      <c r="AB43" s="103"/>
      <c r="AC43" s="103"/>
      <c r="AD43" s="103"/>
      <c r="AE43" s="103"/>
      <c r="AF43" s="103"/>
      <c r="AG43" s="103"/>
      <c r="AH43" s="103"/>
      <c r="AI43" s="103"/>
    </row>
    <row r="44" spans="1:35" x14ac:dyDescent="0.2">
      <c r="A44" s="298" t="s">
        <v>62</v>
      </c>
      <c r="B44" s="298"/>
      <c r="C44" s="298"/>
      <c r="D44" s="298"/>
      <c r="E44" s="298"/>
      <c r="F44" s="298"/>
      <c r="G44" s="298"/>
      <c r="H44" s="298"/>
      <c r="I44" s="56"/>
      <c r="J44" s="56"/>
      <c r="K44" s="56"/>
      <c r="L44" s="56"/>
      <c r="M44" s="56"/>
      <c r="N44" s="56"/>
      <c r="O44" s="56"/>
      <c r="P44" s="56"/>
      <c r="Q44" s="56"/>
      <c r="R44" s="56"/>
      <c r="S44" s="158"/>
      <c r="T44" s="158"/>
      <c r="U44" s="208"/>
      <c r="V44" s="103"/>
      <c r="W44" s="183"/>
      <c r="X44" s="184"/>
      <c r="Y44" s="184"/>
      <c r="Z44" s="185"/>
      <c r="AA44" s="103"/>
      <c r="AB44" s="103"/>
      <c r="AC44" s="103"/>
      <c r="AD44" s="103"/>
      <c r="AE44" s="103"/>
      <c r="AF44" s="103"/>
      <c r="AG44" s="103"/>
      <c r="AH44" s="103"/>
      <c r="AI44" s="103"/>
    </row>
    <row r="45" spans="1:35" x14ac:dyDescent="0.2">
      <c r="A45" s="298"/>
      <c r="B45" s="298"/>
      <c r="C45" s="298"/>
      <c r="D45" s="298"/>
      <c r="E45" s="298"/>
      <c r="F45" s="298"/>
      <c r="G45" s="298"/>
      <c r="H45" s="298"/>
      <c r="I45" s="27"/>
      <c r="J45" s="27"/>
      <c r="K45" s="27"/>
      <c r="L45" s="27"/>
      <c r="M45" s="27"/>
      <c r="N45" s="27"/>
      <c r="O45" s="27"/>
      <c r="P45" s="27"/>
      <c r="Q45" s="27"/>
      <c r="R45" s="27"/>
      <c r="S45" s="88">
        <f t="shared" ref="S45:S53" si="19">SUM($I45,$K45,$M45,$O45,$Q45)</f>
        <v>0</v>
      </c>
      <c r="T45" s="88">
        <f t="shared" ref="T45:T56" si="20">SUM($J45,$L45,$N45,$P45,$R45)</f>
        <v>0</v>
      </c>
      <c r="U45" s="206"/>
      <c r="V45" s="103"/>
      <c r="W45" s="368" t="s">
        <v>87</v>
      </c>
      <c r="X45" s="369"/>
      <c r="Y45" s="369"/>
      <c r="Z45" s="370"/>
      <c r="AA45" s="103"/>
      <c r="AB45" s="103"/>
      <c r="AC45" s="103"/>
      <c r="AD45" s="103"/>
      <c r="AE45" s="103"/>
      <c r="AF45" s="103"/>
      <c r="AG45" s="103"/>
      <c r="AH45" s="103"/>
      <c r="AI45" s="103"/>
    </row>
    <row r="46" spans="1:35" ht="15" customHeight="1" x14ac:dyDescent="0.2">
      <c r="A46" s="298"/>
      <c r="B46" s="298"/>
      <c r="C46" s="298"/>
      <c r="D46" s="298"/>
      <c r="E46" s="298"/>
      <c r="F46" s="298"/>
      <c r="G46" s="298"/>
      <c r="H46" s="298"/>
      <c r="I46" s="27"/>
      <c r="J46" s="27"/>
      <c r="K46" s="27"/>
      <c r="L46" s="27"/>
      <c r="M46" s="27"/>
      <c r="N46" s="27"/>
      <c r="O46" s="27"/>
      <c r="P46" s="27"/>
      <c r="Q46" s="27"/>
      <c r="R46" s="27"/>
      <c r="S46" s="88">
        <f t="shared" si="19"/>
        <v>0</v>
      </c>
      <c r="T46" s="88">
        <f t="shared" si="20"/>
        <v>0</v>
      </c>
      <c r="U46" s="206"/>
      <c r="V46" s="103"/>
      <c r="W46" s="389" t="s">
        <v>235</v>
      </c>
      <c r="X46" s="388"/>
      <c r="Y46" s="388"/>
      <c r="Z46" s="371"/>
      <c r="AA46" s="103"/>
      <c r="AB46" s="103"/>
      <c r="AC46" s="103"/>
      <c r="AD46" s="103"/>
      <c r="AE46" s="103"/>
      <c r="AF46" s="103"/>
      <c r="AG46" s="103"/>
      <c r="AH46" s="103"/>
      <c r="AI46" s="103"/>
    </row>
    <row r="47" spans="1:35" ht="15" customHeight="1" x14ac:dyDescent="0.25">
      <c r="A47" s="298"/>
      <c r="B47" s="298"/>
      <c r="C47" s="298"/>
      <c r="D47" s="298"/>
      <c r="E47" s="298"/>
      <c r="F47" s="298"/>
      <c r="G47" s="298"/>
      <c r="H47" s="298"/>
      <c r="I47" s="27"/>
      <c r="J47" s="27"/>
      <c r="K47" s="27"/>
      <c r="L47" s="27"/>
      <c r="M47" s="27"/>
      <c r="N47" s="27"/>
      <c r="O47" s="27"/>
      <c r="P47" s="27"/>
      <c r="Q47" s="27"/>
      <c r="R47" s="27"/>
      <c r="S47" s="88">
        <f t="shared" si="19"/>
        <v>0</v>
      </c>
      <c r="T47" s="88">
        <f t="shared" si="20"/>
        <v>0</v>
      </c>
      <c r="U47" s="206"/>
      <c r="V47" s="103"/>
      <c r="W47" s="306" t="s">
        <v>122</v>
      </c>
      <c r="X47" s="307"/>
      <c r="Y47" s="307"/>
      <c r="Z47" s="308"/>
      <c r="AA47" s="103"/>
      <c r="AB47" s="103"/>
      <c r="AC47" s="103"/>
      <c r="AD47" s="103"/>
      <c r="AE47" s="103"/>
      <c r="AF47" s="103"/>
      <c r="AG47" s="103"/>
      <c r="AH47" s="103"/>
      <c r="AI47" s="103"/>
    </row>
    <row r="48" spans="1:35" x14ac:dyDescent="0.2">
      <c r="A48" s="298"/>
      <c r="B48" s="298"/>
      <c r="C48" s="298"/>
      <c r="D48" s="298"/>
      <c r="E48" s="298"/>
      <c r="F48" s="298"/>
      <c r="G48" s="298"/>
      <c r="H48" s="298"/>
      <c r="I48" s="27"/>
      <c r="J48" s="27"/>
      <c r="K48" s="27"/>
      <c r="L48" s="27"/>
      <c r="M48" s="27"/>
      <c r="N48" s="27"/>
      <c r="O48" s="27"/>
      <c r="P48" s="27"/>
      <c r="Q48" s="27"/>
      <c r="R48" s="27"/>
      <c r="S48" s="88">
        <f t="shared" si="19"/>
        <v>0</v>
      </c>
      <c r="T48" s="88">
        <f t="shared" si="20"/>
        <v>0</v>
      </c>
      <c r="U48" s="206"/>
      <c r="V48" s="103"/>
      <c r="W48" s="103"/>
      <c r="X48" s="103"/>
      <c r="Y48" s="103"/>
      <c r="Z48" s="103"/>
      <c r="AA48" s="103"/>
      <c r="AB48" s="103"/>
      <c r="AC48" s="103"/>
      <c r="AD48" s="103"/>
      <c r="AE48" s="103"/>
      <c r="AF48" s="103"/>
      <c r="AG48" s="103"/>
      <c r="AH48" s="103"/>
      <c r="AI48" s="103"/>
    </row>
    <row r="49" spans="1:35" x14ac:dyDescent="0.2">
      <c r="A49" s="298"/>
      <c r="B49" s="298"/>
      <c r="C49" s="298"/>
      <c r="D49" s="298"/>
      <c r="E49" s="298"/>
      <c r="F49" s="298"/>
      <c r="G49" s="298"/>
      <c r="H49" s="298"/>
      <c r="I49" s="27"/>
      <c r="J49" s="27"/>
      <c r="K49" s="27"/>
      <c r="L49" s="27"/>
      <c r="M49" s="27"/>
      <c r="N49" s="27"/>
      <c r="O49" s="27"/>
      <c r="P49" s="27"/>
      <c r="Q49" s="27"/>
      <c r="R49" s="27"/>
      <c r="S49" s="88">
        <f t="shared" si="19"/>
        <v>0</v>
      </c>
      <c r="T49" s="88">
        <f t="shared" si="20"/>
        <v>0</v>
      </c>
      <c r="U49" s="206"/>
      <c r="V49" s="103"/>
      <c r="W49" s="103"/>
      <c r="X49" s="103"/>
      <c r="Y49" s="103"/>
      <c r="Z49" s="103"/>
      <c r="AA49" s="103"/>
      <c r="AB49" s="103"/>
      <c r="AC49" s="103"/>
      <c r="AD49" s="103"/>
      <c r="AE49" s="103"/>
      <c r="AF49" s="103"/>
      <c r="AG49" s="103"/>
      <c r="AH49" s="103"/>
      <c r="AI49" s="103"/>
    </row>
    <row r="50" spans="1:35" x14ac:dyDescent="0.2">
      <c r="A50" s="298"/>
      <c r="B50" s="298"/>
      <c r="C50" s="298"/>
      <c r="D50" s="298"/>
      <c r="E50" s="298"/>
      <c r="F50" s="298"/>
      <c r="G50" s="298"/>
      <c r="H50" s="298"/>
      <c r="I50" s="27"/>
      <c r="J50" s="27"/>
      <c r="K50" s="27"/>
      <c r="L50" s="27"/>
      <c r="M50" s="27"/>
      <c r="N50" s="27"/>
      <c r="O50" s="27"/>
      <c r="P50" s="27"/>
      <c r="Q50" s="27"/>
      <c r="R50" s="27"/>
      <c r="S50" s="88">
        <f t="shared" si="19"/>
        <v>0</v>
      </c>
      <c r="T50" s="88">
        <f t="shared" si="20"/>
        <v>0</v>
      </c>
      <c r="U50" s="206"/>
      <c r="V50" s="103"/>
      <c r="W50" s="103"/>
      <c r="X50" s="103"/>
      <c r="Y50" s="103"/>
      <c r="Z50" s="103"/>
      <c r="AA50" s="103"/>
      <c r="AB50" s="103"/>
      <c r="AC50" s="103"/>
      <c r="AD50" s="103"/>
      <c r="AE50" s="103"/>
      <c r="AF50" s="103"/>
      <c r="AG50" s="103"/>
      <c r="AH50" s="103"/>
      <c r="AI50" s="103"/>
    </row>
    <row r="51" spans="1:35" ht="15.75" thickBot="1" x14ac:dyDescent="0.25">
      <c r="A51" s="78" t="s">
        <v>63</v>
      </c>
      <c r="B51" s="6"/>
      <c r="C51" s="6"/>
      <c r="D51" s="6"/>
      <c r="E51" s="6"/>
      <c r="F51" s="6"/>
      <c r="G51" s="6"/>
      <c r="H51" s="6"/>
      <c r="I51" s="90">
        <f>TRUNC(ROUND(SUM(I45:I50),0),0)</f>
        <v>0</v>
      </c>
      <c r="J51" s="90">
        <f>TRUNC(ROUND(SUM(J45:J50),0),0)</f>
        <v>0</v>
      </c>
      <c r="K51" s="90">
        <f t="shared" ref="K51:R51" si="21">TRUNC(ROUND(SUM(K45:K50),0),0)</f>
        <v>0</v>
      </c>
      <c r="L51" s="90">
        <f t="shared" si="21"/>
        <v>0</v>
      </c>
      <c r="M51" s="90">
        <f t="shared" si="21"/>
        <v>0</v>
      </c>
      <c r="N51" s="90">
        <f t="shared" si="21"/>
        <v>0</v>
      </c>
      <c r="O51" s="90">
        <f t="shared" si="21"/>
        <v>0</v>
      </c>
      <c r="P51" s="90">
        <f t="shared" si="21"/>
        <v>0</v>
      </c>
      <c r="Q51" s="90">
        <f t="shared" si="21"/>
        <v>0</v>
      </c>
      <c r="R51" s="90">
        <f t="shared" si="21"/>
        <v>0</v>
      </c>
      <c r="S51" s="90">
        <f t="shared" si="19"/>
        <v>0</v>
      </c>
      <c r="T51" s="90">
        <f t="shared" si="20"/>
        <v>0</v>
      </c>
      <c r="U51" s="209"/>
      <c r="V51" s="113"/>
      <c r="W51" s="103"/>
      <c r="X51" s="176"/>
      <c r="Y51" s="113"/>
      <c r="Z51" s="113"/>
      <c r="AA51" s="113"/>
      <c r="AB51" s="113"/>
      <c r="AC51" s="113"/>
      <c r="AD51" s="113"/>
      <c r="AE51" s="113"/>
      <c r="AF51" s="113"/>
      <c r="AG51" s="113"/>
      <c r="AH51" s="113"/>
      <c r="AI51" s="113"/>
    </row>
    <row r="52" spans="1:35" x14ac:dyDescent="0.2">
      <c r="A52" s="78"/>
      <c r="B52" s="6"/>
      <c r="C52" s="6"/>
      <c r="D52" s="6"/>
      <c r="E52" s="6"/>
      <c r="F52" s="6"/>
      <c r="G52" s="6"/>
      <c r="H52" s="6"/>
      <c r="I52" s="79"/>
      <c r="J52" s="79"/>
      <c r="K52" s="79"/>
      <c r="L52" s="79"/>
      <c r="M52" s="79"/>
      <c r="N52" s="79"/>
      <c r="O52" s="79"/>
      <c r="P52" s="79"/>
      <c r="Q52" s="79"/>
      <c r="R52" s="79"/>
      <c r="S52" s="162"/>
      <c r="T52" s="162"/>
      <c r="U52" s="210"/>
      <c r="V52" s="114"/>
      <c r="W52" s="358" t="s">
        <v>147</v>
      </c>
      <c r="X52" s="359"/>
      <c r="Y52" s="360"/>
      <c r="Z52" s="114"/>
      <c r="AA52" s="114"/>
      <c r="AB52" s="114"/>
      <c r="AC52" s="114"/>
      <c r="AD52" s="114"/>
      <c r="AE52" s="114"/>
      <c r="AF52" s="114"/>
      <c r="AG52" s="114"/>
      <c r="AH52" s="114"/>
      <c r="AI52" s="114"/>
    </row>
    <row r="53" spans="1:35" x14ac:dyDescent="0.2">
      <c r="A53" s="367" t="s">
        <v>64</v>
      </c>
      <c r="B53" s="367"/>
      <c r="C53" s="367"/>
      <c r="D53" s="367"/>
      <c r="E53" s="367"/>
      <c r="F53" s="367"/>
      <c r="G53" s="367"/>
      <c r="H53" s="367"/>
      <c r="I53" s="89">
        <f t="shared" ref="I53:R53" si="22">SUM(I37,I39:I43,I51)</f>
        <v>0</v>
      </c>
      <c r="J53" s="89">
        <f t="shared" si="22"/>
        <v>0</v>
      </c>
      <c r="K53" s="89">
        <f t="shared" si="22"/>
        <v>0</v>
      </c>
      <c r="L53" s="89">
        <f t="shared" si="22"/>
        <v>0</v>
      </c>
      <c r="M53" s="89">
        <f t="shared" si="22"/>
        <v>0</v>
      </c>
      <c r="N53" s="89">
        <f t="shared" si="22"/>
        <v>0</v>
      </c>
      <c r="O53" s="89">
        <f t="shared" si="22"/>
        <v>0</v>
      </c>
      <c r="P53" s="89">
        <f t="shared" si="22"/>
        <v>0</v>
      </c>
      <c r="Q53" s="89">
        <f t="shared" si="22"/>
        <v>0</v>
      </c>
      <c r="R53" s="89">
        <f t="shared" si="22"/>
        <v>0</v>
      </c>
      <c r="S53" s="89">
        <f t="shared" si="19"/>
        <v>0</v>
      </c>
      <c r="T53" s="89">
        <f t="shared" si="20"/>
        <v>0</v>
      </c>
      <c r="U53" s="207"/>
      <c r="V53" s="114"/>
      <c r="W53" s="197" t="s">
        <v>148</v>
      </c>
      <c r="X53" s="199">
        <v>0</v>
      </c>
      <c r="Y53" s="193">
        <f>(S53+S58)*X53</f>
        <v>0</v>
      </c>
      <c r="AB53" s="114"/>
      <c r="AC53" s="114"/>
      <c r="AD53" s="114"/>
      <c r="AE53" s="114"/>
      <c r="AF53" s="114"/>
      <c r="AG53" s="114"/>
      <c r="AH53" s="114"/>
      <c r="AI53" s="114"/>
    </row>
    <row r="54" spans="1:35" ht="22.5" x14ac:dyDescent="0.2">
      <c r="A54" s="74"/>
      <c r="B54" s="74"/>
      <c r="C54" s="180"/>
      <c r="D54" s="379"/>
      <c r="E54" s="380"/>
      <c r="F54" s="74"/>
      <c r="G54" s="74"/>
      <c r="H54" s="74"/>
      <c r="I54" s="89"/>
      <c r="J54" s="89"/>
      <c r="K54" s="89"/>
      <c r="L54" s="89"/>
      <c r="M54" s="145"/>
      <c r="N54" s="90"/>
      <c r="O54" s="145"/>
      <c r="P54" s="90"/>
      <c r="Q54" s="145"/>
      <c r="R54" s="90"/>
      <c r="S54" s="165"/>
      <c r="T54" s="145"/>
      <c r="U54" s="207"/>
      <c r="V54" s="114"/>
      <c r="W54" s="197" t="s">
        <v>149</v>
      </c>
      <c r="X54" s="200">
        <v>0</v>
      </c>
      <c r="Y54" s="193">
        <f>S81*X54</f>
        <v>0</v>
      </c>
      <c r="AB54" s="114"/>
      <c r="AC54" s="114"/>
      <c r="AD54" s="114"/>
      <c r="AE54" s="114"/>
      <c r="AF54" s="114"/>
      <c r="AG54" s="114"/>
      <c r="AH54" s="114"/>
      <c r="AI54" s="114"/>
    </row>
    <row r="55" spans="1:35" x14ac:dyDescent="0.2">
      <c r="A55" s="80" t="s">
        <v>65</v>
      </c>
      <c r="B55" s="80"/>
      <c r="C55" s="116"/>
      <c r="D55" s="300">
        <v>0</v>
      </c>
      <c r="E55" s="301"/>
      <c r="F55" s="80"/>
      <c r="G55" s="80"/>
      <c r="H55" s="80"/>
      <c r="I55" s="90">
        <f>ROUND(I53*D55,0)</f>
        <v>0</v>
      </c>
      <c r="J55" s="145"/>
      <c r="K55" s="90">
        <f>ROUND(D55*K53,0)</f>
        <v>0</v>
      </c>
      <c r="L55" s="145"/>
      <c r="M55" s="90">
        <f>TRUNC(ROUND(M53*$D$55,0),0)</f>
        <v>0</v>
      </c>
      <c r="N55" s="90"/>
      <c r="O55" s="90">
        <f>TRUNC(ROUND(O53*$D$55,0),0)</f>
        <v>0</v>
      </c>
      <c r="P55" s="90"/>
      <c r="Q55" s="90">
        <f>TRUNC(ROUND(Q53*$D$55,0),0)</f>
        <v>0</v>
      </c>
      <c r="R55" s="90"/>
      <c r="S55" s="90">
        <f>I55+K55+M55+O55+Q55</f>
        <v>0</v>
      </c>
      <c r="T55" s="145"/>
      <c r="U55" s="209"/>
      <c r="V55" s="114"/>
      <c r="W55" s="361" t="s">
        <v>141</v>
      </c>
      <c r="X55" s="362"/>
      <c r="Y55" s="194">
        <f>IF(Y53&lt;Y54,Y53,Y54)</f>
        <v>0</v>
      </c>
      <c r="AB55" s="114"/>
      <c r="AC55" s="114"/>
      <c r="AD55" s="114"/>
      <c r="AE55" s="114"/>
      <c r="AF55" s="114"/>
      <c r="AG55" s="114"/>
      <c r="AH55" s="114"/>
      <c r="AI55" s="114"/>
    </row>
    <row r="56" spans="1:35" x14ac:dyDescent="0.2">
      <c r="A56" s="80" t="s">
        <v>67</v>
      </c>
      <c r="B56" s="80"/>
      <c r="C56" s="116"/>
      <c r="D56" s="300">
        <v>0</v>
      </c>
      <c r="E56" s="301"/>
      <c r="F56" s="80"/>
      <c r="G56" s="80"/>
      <c r="H56" s="80"/>
      <c r="I56" s="90"/>
      <c r="J56" s="90">
        <f>ROUND(D56*J53,0)</f>
        <v>0</v>
      </c>
      <c r="K56" s="90"/>
      <c r="L56" s="90">
        <f>ROUND(D56*L53,0)</f>
        <v>0</v>
      </c>
      <c r="M56" s="90"/>
      <c r="N56" s="90">
        <f>TRUNC(ROUND(N53*$D56,0),0)</f>
        <v>0</v>
      </c>
      <c r="O56" s="90"/>
      <c r="P56" s="90">
        <f>TRUNC(ROUND(P53*$D56,0),0)</f>
        <v>0</v>
      </c>
      <c r="Q56" s="90"/>
      <c r="R56" s="90">
        <f>TRUNC(ROUND(R53*$D56,0),0)</f>
        <v>0</v>
      </c>
      <c r="S56" s="90"/>
      <c r="T56" s="90">
        <f t="shared" si="20"/>
        <v>0</v>
      </c>
      <c r="U56" s="209"/>
      <c r="V56" s="114"/>
      <c r="W56" s="363" t="s">
        <v>137</v>
      </c>
      <c r="X56" s="364"/>
      <c r="Y56" s="195" t="str">
        <f>IF(Y54&lt;Y53, "Yes", "No")</f>
        <v>No</v>
      </c>
      <c r="Z56" s="114"/>
      <c r="AA56" s="114"/>
      <c r="AB56" s="114"/>
      <c r="AC56" s="114"/>
      <c r="AD56" s="114"/>
      <c r="AE56" s="114"/>
      <c r="AF56" s="114"/>
      <c r="AG56" s="114"/>
      <c r="AH56" s="114"/>
      <c r="AI56" s="114"/>
    </row>
    <row r="57" spans="1:35" ht="15.75" thickBot="1" x14ac:dyDescent="0.25">
      <c r="A57" s="80" t="s">
        <v>98</v>
      </c>
      <c r="B57" s="80"/>
      <c r="C57" s="116"/>
      <c r="D57" s="300">
        <v>0</v>
      </c>
      <c r="E57" s="301"/>
      <c r="F57" s="80"/>
      <c r="G57" s="80"/>
      <c r="H57" s="80"/>
      <c r="I57" s="90"/>
      <c r="J57" s="90">
        <f>ROUND(I53*D57,0)</f>
        <v>0</v>
      </c>
      <c r="K57" s="90"/>
      <c r="L57" s="90">
        <f>ROUND(K53*D57,0)</f>
        <v>0</v>
      </c>
      <c r="M57" s="90"/>
      <c r="N57" s="90">
        <f>ROUND(M53*D57,0)</f>
        <v>0</v>
      </c>
      <c r="O57" s="90"/>
      <c r="P57" s="90">
        <f>ROUND(O53*D57,0)</f>
        <v>0</v>
      </c>
      <c r="Q57" s="90"/>
      <c r="R57" s="90">
        <f>ROUND(Q53*D57,0)</f>
        <v>0</v>
      </c>
      <c r="S57" s="90"/>
      <c r="T57" s="90"/>
      <c r="U57" s="209"/>
      <c r="V57" s="114"/>
      <c r="W57" s="365"/>
      <c r="X57" s="366"/>
      <c r="Y57" s="196" t="str">
        <f>IF(Y54&lt;Y53, Y53-Y54, "N/A")</f>
        <v>N/A</v>
      </c>
      <c r="Z57" s="10"/>
      <c r="AA57" s="10"/>
      <c r="AB57" s="114"/>
      <c r="AC57" s="114"/>
      <c r="AD57" s="114"/>
      <c r="AE57" s="114"/>
      <c r="AF57" s="114"/>
      <c r="AG57" s="114"/>
      <c r="AH57" s="114"/>
      <c r="AI57" s="114"/>
    </row>
    <row r="58" spans="1:35" x14ac:dyDescent="0.2">
      <c r="A58" s="81" t="s">
        <v>68</v>
      </c>
      <c r="B58" s="80"/>
      <c r="C58" s="116"/>
      <c r="D58" s="82"/>
      <c r="E58" s="80"/>
      <c r="F58" s="80"/>
      <c r="G58" s="80"/>
      <c r="H58" s="80"/>
      <c r="I58" s="89">
        <f>TRUNC(ROUND(Y101,0),0)</f>
        <v>0</v>
      </c>
      <c r="J58" s="89"/>
      <c r="K58" s="89">
        <f>TRUNC(ROUND(AA101,0),0)</f>
        <v>0</v>
      </c>
      <c r="L58" s="89"/>
      <c r="M58" s="89">
        <f>TRUNC(ROUND(AC101,0),0)</f>
        <v>0</v>
      </c>
      <c r="N58" s="90"/>
      <c r="O58" s="89">
        <f>TRUNC(ROUND(AE101,0),0)</f>
        <v>0</v>
      </c>
      <c r="P58" s="90"/>
      <c r="Q58" s="89">
        <f>TRUNC(ROUND(AG101,0),0)</f>
        <v>0</v>
      </c>
      <c r="R58" s="90"/>
      <c r="S58" s="89">
        <f>I58+K58+M58+O58+Q58</f>
        <v>0</v>
      </c>
      <c r="T58" s="90"/>
      <c r="U58" s="207"/>
      <c r="V58" s="114"/>
      <c r="Y58" s="10"/>
      <c r="Z58" s="10"/>
      <c r="AA58" s="10"/>
      <c r="AB58" s="114"/>
      <c r="AC58" s="114"/>
      <c r="AD58" s="114"/>
      <c r="AE58" s="114"/>
      <c r="AF58" s="114"/>
      <c r="AG58" s="114"/>
      <c r="AH58" s="114"/>
      <c r="AI58" s="114"/>
    </row>
    <row r="59" spans="1:35" ht="15.75" x14ac:dyDescent="0.25">
      <c r="A59" s="80" t="s">
        <v>69</v>
      </c>
      <c r="B59" s="80"/>
      <c r="C59" s="116"/>
      <c r="D59" s="300">
        <v>0</v>
      </c>
      <c r="E59" s="301"/>
      <c r="F59" s="80"/>
      <c r="G59" s="80"/>
      <c r="H59" s="80"/>
      <c r="I59" s="90">
        <f>TRUNC(ROUND(I58*$D$59,0),0)</f>
        <v>0</v>
      </c>
      <c r="J59" s="90"/>
      <c r="K59" s="90">
        <f>TRUNC(ROUND(K58*$D$59,0),0)</f>
        <v>0</v>
      </c>
      <c r="L59" s="90"/>
      <c r="M59" s="90">
        <f>TRUNC(ROUND(M58*$D$59,0),0)</f>
        <v>0</v>
      </c>
      <c r="N59" s="90"/>
      <c r="O59" s="90">
        <f>TRUNC(ROUND(O58*$D$59,0),0)</f>
        <v>0</v>
      </c>
      <c r="P59" s="90"/>
      <c r="Q59" s="90">
        <f>TRUNC(ROUND(Q58*$D$59,0),0)</f>
        <v>0</v>
      </c>
      <c r="R59" s="89"/>
      <c r="S59" s="90">
        <f>I59+K59+M59+O59+Q59</f>
        <v>0</v>
      </c>
      <c r="T59" s="89"/>
      <c r="U59" s="209"/>
      <c r="V59" s="114"/>
      <c r="Y59" s="117"/>
      <c r="Z59" s="117"/>
      <c r="AA59" s="117"/>
      <c r="AB59" s="114"/>
      <c r="AC59" s="114"/>
      <c r="AD59" s="114"/>
      <c r="AE59" s="114"/>
      <c r="AF59" s="114"/>
      <c r="AG59" s="114"/>
      <c r="AH59" s="114"/>
      <c r="AI59" s="114"/>
    </row>
    <row r="60" spans="1:35" ht="24.75" customHeight="1" x14ac:dyDescent="0.2">
      <c r="A60" s="386" t="s">
        <v>70</v>
      </c>
      <c r="B60" s="386"/>
      <c r="C60" s="386"/>
      <c r="D60" s="386"/>
      <c r="E60" s="386"/>
      <c r="F60" s="386"/>
      <c r="G60" s="386"/>
      <c r="H60" s="386"/>
      <c r="I60" s="79"/>
      <c r="J60" s="79"/>
      <c r="K60" s="79"/>
      <c r="L60" s="79"/>
      <c r="M60" s="79"/>
      <c r="N60" s="79"/>
      <c r="O60" s="79"/>
      <c r="P60" s="79"/>
      <c r="Q60" s="79"/>
      <c r="R60" s="79"/>
      <c r="S60" s="162"/>
      <c r="T60" s="162"/>
      <c r="U60" s="210"/>
      <c r="V60" s="10"/>
      <c r="Y60" s="118"/>
      <c r="Z60" s="119"/>
      <c r="AA60" s="119"/>
      <c r="AB60" s="10"/>
      <c r="AC60" s="10"/>
      <c r="AD60" s="10"/>
      <c r="AE60" s="10"/>
      <c r="AF60" s="10"/>
      <c r="AG60" s="10"/>
      <c r="AH60" s="10"/>
      <c r="AI60" s="10"/>
    </row>
    <row r="61" spans="1:35" x14ac:dyDescent="0.2">
      <c r="A61" s="83" t="s">
        <v>123</v>
      </c>
      <c r="B61" s="357" t="s">
        <v>72</v>
      </c>
      <c r="C61" s="357"/>
      <c r="D61" s="84"/>
      <c r="E61" s="1" t="s">
        <v>73</v>
      </c>
      <c r="F61" s="182"/>
      <c r="G61" s="2" t="s">
        <v>124</v>
      </c>
      <c r="H61" s="85"/>
      <c r="I61" s="27">
        <f>TRUNC(ROUND($D61*$F61*($D25+$D26)*(1-$H61),0),0)</f>
        <v>0</v>
      </c>
      <c r="J61" s="27">
        <f>TRUNC(ROUND($D61*$F61*($D25+$D26)*$H61,0),0)</f>
        <v>0</v>
      </c>
      <c r="K61" s="27">
        <f>TRUNC(ROUND(I61*1.05,0),0)</f>
        <v>0</v>
      </c>
      <c r="L61" s="27">
        <f>TRUNC(ROUND(J61*1.05,0),0)</f>
        <v>0</v>
      </c>
      <c r="M61" s="27">
        <f t="shared" ref="M61:R61" si="23">TRUNC(ROUND(K61*1.05,0),0)</f>
        <v>0</v>
      </c>
      <c r="N61" s="27">
        <f t="shared" si="23"/>
        <v>0</v>
      </c>
      <c r="O61" s="27">
        <f t="shared" si="23"/>
        <v>0</v>
      </c>
      <c r="P61" s="27">
        <f t="shared" si="23"/>
        <v>0</v>
      </c>
      <c r="Q61" s="27">
        <f t="shared" si="23"/>
        <v>0</v>
      </c>
      <c r="R61" s="27">
        <f t="shared" si="23"/>
        <v>0</v>
      </c>
      <c r="S61" s="88">
        <f t="shared" ref="S61:S82" si="24">SUM($I61,$K61,$M61,$O61,$Q61)</f>
        <v>0</v>
      </c>
      <c r="T61" s="88">
        <f t="shared" ref="T61:T82" si="25">SUM($J61,$L61,$N61,$P61,$R61)</f>
        <v>0</v>
      </c>
      <c r="U61" s="206"/>
      <c r="V61" s="10"/>
      <c r="AA61" s="120"/>
      <c r="AB61" s="10"/>
      <c r="AC61" s="10"/>
      <c r="AD61" s="10"/>
      <c r="AE61" s="10"/>
      <c r="AF61" s="10"/>
      <c r="AG61" s="10"/>
      <c r="AH61" s="10"/>
      <c r="AI61" s="10"/>
    </row>
    <row r="62" spans="1:35" x14ac:dyDescent="0.2">
      <c r="A62" s="298" t="s">
        <v>76</v>
      </c>
      <c r="B62" s="298"/>
      <c r="C62" s="298"/>
      <c r="D62" s="298"/>
      <c r="E62" s="298"/>
      <c r="F62" s="298"/>
      <c r="G62" s="298"/>
      <c r="H62" s="298"/>
      <c r="I62" s="27"/>
      <c r="J62" s="27"/>
      <c r="K62" s="27"/>
      <c r="L62" s="27"/>
      <c r="M62" s="27"/>
      <c r="N62" s="27"/>
      <c r="O62" s="27"/>
      <c r="P62" s="27"/>
      <c r="Q62" s="27"/>
      <c r="R62" s="27"/>
      <c r="S62" s="88">
        <f t="shared" si="24"/>
        <v>0</v>
      </c>
      <c r="T62" s="88">
        <f t="shared" si="25"/>
        <v>0</v>
      </c>
      <c r="U62" s="206"/>
      <c r="V62" s="10"/>
      <c r="AA62" s="120"/>
      <c r="AB62" s="10"/>
      <c r="AC62" s="10"/>
      <c r="AD62" s="10"/>
      <c r="AE62" s="10"/>
      <c r="AF62" s="10"/>
      <c r="AG62" s="10"/>
      <c r="AH62" s="10"/>
      <c r="AI62" s="10"/>
    </row>
    <row r="63" spans="1:35" x14ac:dyDescent="0.2">
      <c r="A63" s="298" t="s">
        <v>78</v>
      </c>
      <c r="B63" s="298"/>
      <c r="C63" s="298"/>
      <c r="D63" s="298"/>
      <c r="E63" s="298"/>
      <c r="F63" s="298"/>
      <c r="G63" s="298"/>
      <c r="H63" s="298"/>
      <c r="I63" s="27"/>
      <c r="J63" s="27"/>
      <c r="K63" s="27"/>
      <c r="L63" s="27"/>
      <c r="M63" s="27"/>
      <c r="N63" s="27"/>
      <c r="O63" s="27"/>
      <c r="P63" s="27"/>
      <c r="Q63" s="27"/>
      <c r="R63" s="27"/>
      <c r="S63" s="88">
        <f t="shared" si="24"/>
        <v>0</v>
      </c>
      <c r="T63" s="88">
        <f t="shared" si="25"/>
        <v>0</v>
      </c>
      <c r="U63" s="206"/>
      <c r="V63" s="10"/>
      <c r="AA63" s="120"/>
      <c r="AB63" s="10"/>
      <c r="AC63" s="10"/>
      <c r="AD63" s="10"/>
      <c r="AE63" s="10"/>
      <c r="AF63" s="10"/>
      <c r="AG63" s="10"/>
      <c r="AH63" s="10"/>
      <c r="AI63" s="10"/>
    </row>
    <row r="64" spans="1:35" x14ac:dyDescent="0.2">
      <c r="A64" s="298" t="s">
        <v>79</v>
      </c>
      <c r="B64" s="298"/>
      <c r="C64" s="298"/>
      <c r="D64" s="298"/>
      <c r="E64" s="298"/>
      <c r="F64" s="298"/>
      <c r="G64" s="298"/>
      <c r="H64" s="298"/>
      <c r="I64" s="27"/>
      <c r="J64" s="27"/>
      <c r="K64" s="27"/>
      <c r="L64" s="27"/>
      <c r="M64" s="27"/>
      <c r="N64" s="27"/>
      <c r="O64" s="27"/>
      <c r="P64" s="27"/>
      <c r="Q64" s="27"/>
      <c r="R64" s="27"/>
      <c r="S64" s="88">
        <f t="shared" si="24"/>
        <v>0</v>
      </c>
      <c r="T64" s="88">
        <f t="shared" si="25"/>
        <v>0</v>
      </c>
      <c r="U64" s="206"/>
      <c r="V64" s="103"/>
      <c r="AA64" s="120"/>
      <c r="AB64" s="103"/>
      <c r="AC64" s="103"/>
      <c r="AD64" s="103"/>
      <c r="AE64" s="103"/>
      <c r="AF64" s="103"/>
      <c r="AG64" s="103"/>
      <c r="AH64" s="103"/>
      <c r="AI64" s="103"/>
    </row>
    <row r="65" spans="1:35" x14ac:dyDescent="0.2">
      <c r="A65" s="298" t="s">
        <v>80</v>
      </c>
      <c r="B65" s="298"/>
      <c r="C65" s="298"/>
      <c r="D65" s="298"/>
      <c r="E65" s="298"/>
      <c r="F65" s="298"/>
      <c r="G65" s="298"/>
      <c r="H65" s="298"/>
      <c r="I65" s="27"/>
      <c r="J65" s="27"/>
      <c r="K65" s="27"/>
      <c r="L65" s="27"/>
      <c r="M65" s="27"/>
      <c r="N65" s="27"/>
      <c r="O65" s="27"/>
      <c r="P65" s="27"/>
      <c r="Q65" s="27"/>
      <c r="R65" s="27"/>
      <c r="S65" s="88">
        <f t="shared" si="24"/>
        <v>0</v>
      </c>
      <c r="T65" s="88">
        <f t="shared" si="25"/>
        <v>0</v>
      </c>
      <c r="U65" s="206"/>
      <c r="V65" s="103"/>
      <c r="AA65" s="103"/>
      <c r="AB65" s="103"/>
      <c r="AC65" s="103"/>
      <c r="AD65" s="103"/>
      <c r="AE65" s="103"/>
      <c r="AF65" s="103"/>
      <c r="AG65" s="103"/>
      <c r="AH65" s="103"/>
      <c r="AI65" s="103"/>
    </row>
    <row r="66" spans="1:35" x14ac:dyDescent="0.2">
      <c r="A66" s="298" t="s">
        <v>99</v>
      </c>
      <c r="B66" s="298"/>
      <c r="C66" s="298"/>
      <c r="D66" s="298"/>
      <c r="E66" s="298"/>
      <c r="F66" s="298"/>
      <c r="G66" s="298"/>
      <c r="H66" s="298"/>
      <c r="I66" s="27"/>
      <c r="J66" s="27"/>
      <c r="K66" s="27"/>
      <c r="L66" s="27"/>
      <c r="M66" s="27"/>
      <c r="N66" s="27"/>
      <c r="O66" s="27"/>
      <c r="P66" s="27"/>
      <c r="Q66" s="27"/>
      <c r="R66" s="27"/>
      <c r="S66" s="88">
        <f t="shared" si="24"/>
        <v>0</v>
      </c>
      <c r="T66" s="88">
        <f t="shared" si="25"/>
        <v>0</v>
      </c>
      <c r="U66" s="206"/>
      <c r="V66" s="103"/>
      <c r="AA66" s="129"/>
      <c r="AB66" s="103"/>
      <c r="AC66" s="103"/>
      <c r="AD66" s="103"/>
      <c r="AE66" s="103"/>
      <c r="AF66" s="103"/>
      <c r="AG66" s="103"/>
      <c r="AH66" s="103"/>
      <c r="AI66" s="103"/>
    </row>
    <row r="67" spans="1:35" x14ac:dyDescent="0.2">
      <c r="A67" s="298" t="s">
        <v>100</v>
      </c>
      <c r="B67" s="298"/>
      <c r="C67" s="298"/>
      <c r="D67" s="298"/>
      <c r="E67" s="298"/>
      <c r="F67" s="298"/>
      <c r="G67" s="298"/>
      <c r="H67" s="298"/>
      <c r="I67" s="27"/>
      <c r="J67" s="27"/>
      <c r="K67" s="27"/>
      <c r="L67" s="27"/>
      <c r="M67" s="27"/>
      <c r="N67" s="27"/>
      <c r="O67" s="27"/>
      <c r="P67" s="27"/>
      <c r="Q67" s="27"/>
      <c r="R67" s="27"/>
      <c r="S67" s="88">
        <f t="shared" si="24"/>
        <v>0</v>
      </c>
      <c r="T67" s="88">
        <f t="shared" si="25"/>
        <v>0</v>
      </c>
      <c r="U67" s="206"/>
      <c r="V67" s="103"/>
      <c r="AA67" s="130"/>
      <c r="AB67" s="103"/>
      <c r="AC67" s="103"/>
      <c r="AD67" s="103"/>
      <c r="AE67" s="103"/>
      <c r="AF67" s="103"/>
      <c r="AG67" s="103"/>
      <c r="AH67" s="103"/>
      <c r="AI67" s="103"/>
    </row>
    <row r="68" spans="1:35" x14ac:dyDescent="0.2">
      <c r="A68" s="298" t="s">
        <v>101</v>
      </c>
      <c r="B68" s="298"/>
      <c r="C68" s="298"/>
      <c r="D68" s="298"/>
      <c r="E68" s="298"/>
      <c r="F68" s="298"/>
      <c r="G68" s="298"/>
      <c r="H68" s="298"/>
      <c r="I68" s="27"/>
      <c r="J68" s="27"/>
      <c r="K68" s="27"/>
      <c r="L68" s="27"/>
      <c r="M68" s="27"/>
      <c r="N68" s="27"/>
      <c r="O68" s="27"/>
      <c r="P68" s="27"/>
      <c r="Q68" s="27"/>
      <c r="R68" s="27"/>
      <c r="S68" s="88">
        <f t="shared" si="24"/>
        <v>0</v>
      </c>
      <c r="T68" s="88">
        <f t="shared" si="25"/>
        <v>0</v>
      </c>
      <c r="U68" s="206"/>
      <c r="V68" s="103"/>
      <c r="AA68" s="130"/>
      <c r="AB68" s="103"/>
      <c r="AC68" s="103"/>
      <c r="AD68" s="103"/>
      <c r="AE68" s="103"/>
      <c r="AF68" s="103"/>
      <c r="AG68" s="103"/>
      <c r="AH68" s="103"/>
      <c r="AI68" s="103"/>
    </row>
    <row r="69" spans="1:35" x14ac:dyDescent="0.2">
      <c r="A69" s="298" t="s">
        <v>102</v>
      </c>
      <c r="B69" s="298"/>
      <c r="C69" s="298"/>
      <c r="D69" s="298"/>
      <c r="E69" s="298"/>
      <c r="F69" s="298"/>
      <c r="G69" s="298"/>
      <c r="H69" s="298"/>
      <c r="I69" s="27"/>
      <c r="J69" s="27"/>
      <c r="K69" s="27"/>
      <c r="L69" s="27"/>
      <c r="M69" s="27"/>
      <c r="N69" s="27"/>
      <c r="O69" s="27"/>
      <c r="P69" s="27"/>
      <c r="Q69" s="27"/>
      <c r="R69" s="27"/>
      <c r="S69" s="88">
        <f t="shared" si="24"/>
        <v>0</v>
      </c>
      <c r="T69" s="88">
        <f t="shared" si="25"/>
        <v>0</v>
      </c>
      <c r="U69" s="206"/>
      <c r="V69" s="103"/>
      <c r="AA69" s="130"/>
      <c r="AB69" s="103"/>
      <c r="AC69" s="103"/>
      <c r="AD69" s="103"/>
      <c r="AE69" s="103"/>
      <c r="AF69" s="103"/>
      <c r="AG69" s="103"/>
      <c r="AH69" s="103"/>
      <c r="AI69" s="103"/>
    </row>
    <row r="70" spans="1:35" x14ac:dyDescent="0.2">
      <c r="A70" s="298" t="s">
        <v>86</v>
      </c>
      <c r="B70" s="298"/>
      <c r="C70" s="298"/>
      <c r="D70" s="298"/>
      <c r="E70" s="298"/>
      <c r="F70" s="298"/>
      <c r="G70" s="298"/>
      <c r="H70" s="298"/>
      <c r="I70" s="27"/>
      <c r="J70" s="27"/>
      <c r="K70" s="27"/>
      <c r="L70" s="27"/>
      <c r="M70" s="27"/>
      <c r="N70" s="27"/>
      <c r="O70" s="27"/>
      <c r="P70" s="27"/>
      <c r="Q70" s="27"/>
      <c r="R70" s="27"/>
      <c r="S70" s="88">
        <f t="shared" si="24"/>
        <v>0</v>
      </c>
      <c r="T70" s="88">
        <f t="shared" si="25"/>
        <v>0</v>
      </c>
      <c r="U70" s="206"/>
      <c r="V70" s="103"/>
      <c r="AA70" s="130"/>
      <c r="AB70" s="103"/>
      <c r="AC70" s="103"/>
      <c r="AD70" s="103"/>
      <c r="AE70" s="103"/>
      <c r="AF70" s="103"/>
      <c r="AG70" s="103"/>
      <c r="AH70" s="103"/>
      <c r="AI70" s="103"/>
    </row>
    <row r="71" spans="1:35" ht="15" customHeight="1" x14ac:dyDescent="0.2">
      <c r="A71" s="313" t="s">
        <v>127</v>
      </c>
      <c r="B71" s="314"/>
      <c r="C71" s="353"/>
      <c r="D71" s="354"/>
      <c r="E71" s="354"/>
      <c r="F71" s="354"/>
      <c r="G71" s="354"/>
      <c r="H71" s="355"/>
      <c r="I71" s="27"/>
      <c r="J71" s="27"/>
      <c r="K71" s="27"/>
      <c r="L71" s="27"/>
      <c r="M71" s="27"/>
      <c r="N71" s="27"/>
      <c r="O71" s="27"/>
      <c r="P71" s="27"/>
      <c r="Q71" s="27"/>
      <c r="R71" s="27"/>
      <c r="S71" s="88">
        <f t="shared" si="24"/>
        <v>0</v>
      </c>
      <c r="T71" s="88">
        <f t="shared" si="25"/>
        <v>0</v>
      </c>
      <c r="U71" s="206"/>
      <c r="V71" s="103"/>
      <c r="AA71" s="131"/>
      <c r="AB71" s="103"/>
      <c r="AC71" s="103"/>
      <c r="AD71" s="103"/>
      <c r="AE71" s="103"/>
      <c r="AF71" s="103"/>
      <c r="AG71" s="103"/>
      <c r="AH71" s="103"/>
      <c r="AI71" s="103"/>
    </row>
    <row r="72" spans="1:35" x14ac:dyDescent="0.2">
      <c r="A72" s="313" t="s">
        <v>128</v>
      </c>
      <c r="B72" s="314"/>
      <c r="C72" s="353"/>
      <c r="D72" s="354"/>
      <c r="E72" s="354"/>
      <c r="F72" s="354"/>
      <c r="G72" s="354"/>
      <c r="H72" s="355"/>
      <c r="I72" s="27"/>
      <c r="J72" s="27"/>
      <c r="K72" s="27"/>
      <c r="L72" s="27"/>
      <c r="M72" s="27"/>
      <c r="N72" s="27"/>
      <c r="O72" s="27"/>
      <c r="P72" s="27"/>
      <c r="Q72" s="27"/>
      <c r="R72" s="27"/>
      <c r="S72" s="88">
        <f t="shared" si="24"/>
        <v>0</v>
      </c>
      <c r="T72" s="88">
        <f t="shared" si="25"/>
        <v>0</v>
      </c>
      <c r="U72" s="206"/>
      <c r="V72" s="103"/>
      <c r="AA72" s="5"/>
      <c r="AB72" s="103"/>
      <c r="AC72" s="103"/>
      <c r="AD72" s="103"/>
      <c r="AE72" s="103"/>
      <c r="AF72" s="103"/>
      <c r="AG72" s="103"/>
      <c r="AH72" s="103"/>
      <c r="AI72" s="103"/>
    </row>
    <row r="73" spans="1:35" x14ac:dyDescent="0.2">
      <c r="A73" s="313" t="s">
        <v>129</v>
      </c>
      <c r="B73" s="314"/>
      <c r="C73" s="353"/>
      <c r="D73" s="354"/>
      <c r="E73" s="354"/>
      <c r="F73" s="354"/>
      <c r="G73" s="354"/>
      <c r="H73" s="355"/>
      <c r="I73" s="27"/>
      <c r="J73" s="27"/>
      <c r="K73" s="27"/>
      <c r="L73" s="27"/>
      <c r="M73" s="27"/>
      <c r="N73" s="27"/>
      <c r="O73" s="27"/>
      <c r="P73" s="27"/>
      <c r="Q73" s="27"/>
      <c r="R73" s="27"/>
      <c r="S73" s="88">
        <f t="shared" si="24"/>
        <v>0</v>
      </c>
      <c r="T73" s="88">
        <f t="shared" si="25"/>
        <v>0</v>
      </c>
      <c r="U73" s="206"/>
      <c r="V73" s="103"/>
      <c r="AA73" s="5"/>
      <c r="AB73" s="103"/>
      <c r="AC73" s="103"/>
      <c r="AD73" s="103"/>
      <c r="AE73" s="103"/>
      <c r="AF73" s="103"/>
      <c r="AG73" s="103"/>
      <c r="AH73" s="103"/>
      <c r="AI73" s="103"/>
    </row>
    <row r="74" spans="1:35" x14ac:dyDescent="0.2">
      <c r="A74" s="313" t="s">
        <v>130</v>
      </c>
      <c r="B74" s="314"/>
      <c r="C74" s="353"/>
      <c r="D74" s="354"/>
      <c r="E74" s="354"/>
      <c r="F74" s="354"/>
      <c r="G74" s="354"/>
      <c r="H74" s="355"/>
      <c r="I74" s="27"/>
      <c r="J74" s="27"/>
      <c r="K74" s="27"/>
      <c r="L74" s="27"/>
      <c r="M74" s="27"/>
      <c r="N74" s="27"/>
      <c r="O74" s="27"/>
      <c r="P74" s="27"/>
      <c r="Q74" s="27"/>
      <c r="R74" s="27"/>
      <c r="S74" s="88">
        <f t="shared" si="24"/>
        <v>0</v>
      </c>
      <c r="T74" s="88">
        <f t="shared" si="25"/>
        <v>0</v>
      </c>
      <c r="U74" s="206"/>
      <c r="V74" s="103"/>
      <c r="AA74" s="103"/>
      <c r="AB74" s="103"/>
      <c r="AC74" s="103"/>
      <c r="AD74" s="103"/>
      <c r="AE74" s="103"/>
      <c r="AF74" s="103"/>
      <c r="AG74" s="103"/>
      <c r="AH74" s="103"/>
      <c r="AI74" s="103"/>
    </row>
    <row r="75" spans="1:35" x14ac:dyDescent="0.2">
      <c r="A75" s="313" t="s">
        <v>131</v>
      </c>
      <c r="B75" s="314"/>
      <c r="C75" s="353"/>
      <c r="D75" s="354"/>
      <c r="E75" s="354"/>
      <c r="F75" s="354"/>
      <c r="G75" s="354"/>
      <c r="H75" s="355"/>
      <c r="I75" s="27"/>
      <c r="J75" s="27"/>
      <c r="K75" s="27"/>
      <c r="L75" s="27"/>
      <c r="M75" s="27"/>
      <c r="N75" s="27"/>
      <c r="O75" s="27"/>
      <c r="P75" s="27"/>
      <c r="Q75" s="27"/>
      <c r="R75" s="27"/>
      <c r="S75" s="88">
        <f t="shared" si="24"/>
        <v>0</v>
      </c>
      <c r="T75" s="88">
        <f t="shared" si="25"/>
        <v>0</v>
      </c>
      <c r="U75" s="206"/>
      <c r="V75" s="103"/>
      <c r="AA75" s="103"/>
      <c r="AB75" s="103"/>
      <c r="AC75" s="103"/>
      <c r="AD75" s="103"/>
      <c r="AE75" s="103"/>
      <c r="AF75" s="103"/>
      <c r="AG75" s="103"/>
      <c r="AH75" s="103"/>
      <c r="AI75" s="103"/>
    </row>
    <row r="76" spans="1:35" x14ac:dyDescent="0.2">
      <c r="A76" s="313" t="s">
        <v>132</v>
      </c>
      <c r="B76" s="314"/>
      <c r="C76" s="353"/>
      <c r="D76" s="354"/>
      <c r="E76" s="354"/>
      <c r="F76" s="354"/>
      <c r="G76" s="354"/>
      <c r="H76" s="355"/>
      <c r="I76" s="27"/>
      <c r="J76" s="27"/>
      <c r="K76" s="27"/>
      <c r="L76" s="27"/>
      <c r="M76" s="27"/>
      <c r="N76" s="27"/>
      <c r="O76" s="27"/>
      <c r="P76" s="27"/>
      <c r="Q76" s="27"/>
      <c r="R76" s="27"/>
      <c r="S76" s="88">
        <f t="shared" si="24"/>
        <v>0</v>
      </c>
      <c r="T76" s="88">
        <f t="shared" si="25"/>
        <v>0</v>
      </c>
      <c r="U76" s="206"/>
      <c r="V76" s="103"/>
      <c r="AA76" s="103"/>
      <c r="AB76" s="103"/>
      <c r="AC76" s="103"/>
      <c r="AD76" s="103"/>
      <c r="AE76" s="103"/>
      <c r="AF76" s="103"/>
      <c r="AG76" s="103"/>
      <c r="AH76" s="103"/>
      <c r="AI76" s="103"/>
    </row>
    <row r="77" spans="1:35" ht="15" customHeight="1" x14ac:dyDescent="0.2">
      <c r="A77" s="313" t="s">
        <v>133</v>
      </c>
      <c r="B77" s="314"/>
      <c r="C77" s="353"/>
      <c r="D77" s="354"/>
      <c r="E77" s="354"/>
      <c r="F77" s="354"/>
      <c r="G77" s="354"/>
      <c r="H77" s="355"/>
      <c r="I77" s="27"/>
      <c r="J77" s="27"/>
      <c r="K77" s="27"/>
      <c r="L77" s="27"/>
      <c r="M77" s="27"/>
      <c r="N77" s="27"/>
      <c r="O77" s="27"/>
      <c r="P77" s="27"/>
      <c r="Q77" s="27"/>
      <c r="R77" s="27"/>
      <c r="S77" s="88">
        <f t="shared" si="24"/>
        <v>0</v>
      </c>
      <c r="T77" s="88">
        <f t="shared" si="25"/>
        <v>0</v>
      </c>
      <c r="U77" s="206"/>
      <c r="V77" s="103"/>
      <c r="AA77" s="103"/>
      <c r="AB77" s="103"/>
      <c r="AC77" s="103"/>
      <c r="AD77" s="103"/>
      <c r="AE77" s="103"/>
      <c r="AF77" s="103"/>
      <c r="AG77" s="103"/>
      <c r="AH77" s="103"/>
      <c r="AI77" s="103"/>
    </row>
    <row r="78" spans="1:35" ht="15" customHeight="1" x14ac:dyDescent="0.2">
      <c r="A78" s="313" t="s">
        <v>134</v>
      </c>
      <c r="B78" s="314"/>
      <c r="C78" s="353"/>
      <c r="D78" s="354"/>
      <c r="E78" s="354"/>
      <c r="F78" s="354"/>
      <c r="G78" s="354"/>
      <c r="H78" s="355"/>
      <c r="I78" s="27"/>
      <c r="J78" s="27"/>
      <c r="K78" s="27"/>
      <c r="L78" s="27"/>
      <c r="M78" s="27"/>
      <c r="N78" s="27"/>
      <c r="O78" s="27"/>
      <c r="P78" s="27"/>
      <c r="Q78" s="27"/>
      <c r="R78" s="27"/>
      <c r="S78" s="88">
        <f t="shared" si="24"/>
        <v>0</v>
      </c>
      <c r="T78" s="88">
        <f t="shared" si="25"/>
        <v>0</v>
      </c>
      <c r="U78" s="206"/>
      <c r="V78" s="103"/>
      <c r="AA78" s="103"/>
      <c r="AB78" s="103"/>
      <c r="AC78" s="103"/>
      <c r="AD78" s="103"/>
      <c r="AE78" s="103"/>
      <c r="AF78" s="103"/>
      <c r="AG78" s="103"/>
      <c r="AH78" s="103"/>
      <c r="AI78" s="103"/>
    </row>
    <row r="79" spans="1:35" x14ac:dyDescent="0.2">
      <c r="A79" s="313" t="s">
        <v>135</v>
      </c>
      <c r="B79" s="314"/>
      <c r="C79" s="353"/>
      <c r="D79" s="354"/>
      <c r="E79" s="354"/>
      <c r="F79" s="354"/>
      <c r="G79" s="354"/>
      <c r="H79" s="355"/>
      <c r="I79" s="27"/>
      <c r="J79" s="27"/>
      <c r="K79" s="27"/>
      <c r="L79" s="27"/>
      <c r="M79" s="27"/>
      <c r="N79" s="27"/>
      <c r="O79" s="27"/>
      <c r="P79" s="27"/>
      <c r="Q79" s="27"/>
      <c r="R79" s="27"/>
      <c r="S79" s="88">
        <f t="shared" si="24"/>
        <v>0</v>
      </c>
      <c r="T79" s="88">
        <f t="shared" si="25"/>
        <v>0</v>
      </c>
      <c r="U79" s="206"/>
      <c r="V79" s="103"/>
      <c r="AA79" s="103"/>
      <c r="AB79" s="103"/>
      <c r="AC79" s="103"/>
      <c r="AD79" s="103"/>
      <c r="AE79" s="103"/>
      <c r="AF79" s="103"/>
      <c r="AG79" s="103"/>
      <c r="AH79" s="103"/>
      <c r="AI79" s="103"/>
    </row>
    <row r="80" spans="1:35" x14ac:dyDescent="0.2">
      <c r="A80" s="313" t="s">
        <v>136</v>
      </c>
      <c r="B80" s="314"/>
      <c r="C80" s="353"/>
      <c r="D80" s="354"/>
      <c r="E80" s="354"/>
      <c r="F80" s="354"/>
      <c r="G80" s="354"/>
      <c r="H80" s="355"/>
      <c r="I80" s="27"/>
      <c r="J80" s="27"/>
      <c r="K80" s="27"/>
      <c r="L80" s="27"/>
      <c r="M80" s="27"/>
      <c r="N80" s="27"/>
      <c r="O80" s="27"/>
      <c r="P80" s="27"/>
      <c r="Q80" s="27"/>
      <c r="R80" s="27"/>
      <c r="S80" s="88">
        <f t="shared" si="24"/>
        <v>0</v>
      </c>
      <c r="T80" s="88">
        <f t="shared" si="25"/>
        <v>0</v>
      </c>
      <c r="U80" s="206"/>
      <c r="V80" s="103"/>
      <c r="AA80" s="103"/>
      <c r="AB80" s="103"/>
      <c r="AC80" s="103"/>
      <c r="AD80" s="103"/>
      <c r="AE80" s="103"/>
      <c r="AF80" s="103"/>
      <c r="AG80" s="103"/>
      <c r="AH80" s="103"/>
      <c r="AI80" s="103"/>
    </row>
    <row r="81" spans="1:35" x14ac:dyDescent="0.2">
      <c r="A81" s="316" t="s">
        <v>88</v>
      </c>
      <c r="B81" s="316"/>
      <c r="C81" s="316"/>
      <c r="D81" s="316"/>
      <c r="E81" s="316"/>
      <c r="F81" s="316"/>
      <c r="G81" s="316"/>
      <c r="H81" s="316"/>
      <c r="I81" s="90">
        <f t="shared" ref="I81:R81" si="26">TRUNC(ROUND(SUM(I37,I39:I43,I51,I61:I80),0),0)</f>
        <v>0</v>
      </c>
      <c r="J81" s="90">
        <f t="shared" si="26"/>
        <v>0</v>
      </c>
      <c r="K81" s="90">
        <f t="shared" si="26"/>
        <v>0</v>
      </c>
      <c r="L81" s="90">
        <f t="shared" si="26"/>
        <v>0</v>
      </c>
      <c r="M81" s="90">
        <f t="shared" si="26"/>
        <v>0</v>
      </c>
      <c r="N81" s="90">
        <f t="shared" si="26"/>
        <v>0</v>
      </c>
      <c r="O81" s="90">
        <f t="shared" si="26"/>
        <v>0</v>
      </c>
      <c r="P81" s="90">
        <f t="shared" si="26"/>
        <v>0</v>
      </c>
      <c r="Q81" s="90">
        <f t="shared" si="26"/>
        <v>0</v>
      </c>
      <c r="R81" s="90">
        <f t="shared" si="26"/>
        <v>0</v>
      </c>
      <c r="S81" s="90">
        <f t="shared" si="24"/>
        <v>0</v>
      </c>
      <c r="T81" s="90">
        <f t="shared" si="25"/>
        <v>0</v>
      </c>
      <c r="U81" s="209"/>
      <c r="V81" s="103"/>
      <c r="W81" s="103"/>
      <c r="X81" s="103"/>
      <c r="Y81" s="103"/>
      <c r="Z81" s="103"/>
      <c r="AA81" s="103"/>
      <c r="AB81" s="103"/>
      <c r="AC81" s="103"/>
      <c r="AD81" s="103"/>
      <c r="AE81" s="103"/>
      <c r="AF81" s="103"/>
      <c r="AG81" s="103"/>
      <c r="AH81" s="103"/>
      <c r="AI81" s="103"/>
    </row>
    <row r="82" spans="1:35" x14ac:dyDescent="0.2">
      <c r="A82" s="316" t="s">
        <v>89</v>
      </c>
      <c r="B82" s="316"/>
      <c r="C82" s="316"/>
      <c r="D82" s="316"/>
      <c r="E82" s="316"/>
      <c r="F82" s="316"/>
      <c r="G82" s="316"/>
      <c r="H82" s="316"/>
      <c r="I82" s="91">
        <f>I81+I55+I59</f>
        <v>0</v>
      </c>
      <c r="J82" s="91">
        <f>SUM(J56,J57,J81)</f>
        <v>0</v>
      </c>
      <c r="K82" s="91">
        <f>K81+K55+K59</f>
        <v>0</v>
      </c>
      <c r="L82" s="91">
        <f>SUM(L56,L57,L81)</f>
        <v>0</v>
      </c>
      <c r="M82" s="91">
        <f>M81+M55+M59</f>
        <v>0</v>
      </c>
      <c r="N82" s="91">
        <f>SUM(N56,N57,N81)</f>
        <v>0</v>
      </c>
      <c r="O82" s="91">
        <f>O81+O55+O59</f>
        <v>0</v>
      </c>
      <c r="P82" s="91">
        <f>SUM(P56,P57,P81)</f>
        <v>0</v>
      </c>
      <c r="Q82" s="91">
        <f>Q81+Q55+Q59</f>
        <v>0</v>
      </c>
      <c r="R82" s="91">
        <f>SUM(R56,R57,R81)</f>
        <v>0</v>
      </c>
      <c r="S82" s="91">
        <f t="shared" si="24"/>
        <v>0</v>
      </c>
      <c r="T82" s="91">
        <f t="shared" si="25"/>
        <v>0</v>
      </c>
      <c r="U82" s="211"/>
      <c r="V82" s="103"/>
      <c r="W82" s="103"/>
      <c r="X82" s="103"/>
      <c r="Y82" s="103"/>
      <c r="Z82" s="103"/>
      <c r="AA82" s="103"/>
      <c r="AB82" s="103"/>
      <c r="AC82" s="103"/>
      <c r="AD82" s="103"/>
      <c r="AE82" s="103"/>
      <c r="AF82" s="103"/>
      <c r="AG82" s="103"/>
      <c r="AH82" s="103"/>
      <c r="AI82" s="103"/>
    </row>
    <row r="83" spans="1:35" x14ac:dyDescent="0.2">
      <c r="A83" s="86"/>
      <c r="B83" s="86"/>
      <c r="C83" s="86"/>
      <c r="D83" s="86"/>
      <c r="E83" s="86"/>
      <c r="F83" s="86"/>
      <c r="G83" s="86"/>
      <c r="H83" s="86"/>
      <c r="I83" s="86"/>
      <c r="J83" s="86"/>
      <c r="K83" s="86"/>
      <c r="L83" s="86"/>
      <c r="M83" s="86"/>
      <c r="N83" s="86"/>
      <c r="O83" s="86"/>
      <c r="P83" s="86"/>
      <c r="Q83" s="86"/>
      <c r="R83" s="86"/>
      <c r="S83" s="163"/>
      <c r="T83" s="163"/>
      <c r="U83" s="164"/>
      <c r="V83" s="103"/>
      <c r="W83" s="103"/>
      <c r="X83" s="103"/>
      <c r="Y83" s="103"/>
      <c r="Z83" s="103"/>
      <c r="AA83" s="103"/>
      <c r="AB83" s="103"/>
      <c r="AC83" s="103"/>
      <c r="AD83" s="103"/>
      <c r="AE83" s="103"/>
      <c r="AF83" s="103"/>
      <c r="AG83" s="103"/>
      <c r="AH83" s="103"/>
      <c r="AI83" s="103"/>
    </row>
    <row r="84" spans="1:35" x14ac:dyDescent="0.2">
      <c r="A84" s="86"/>
      <c r="B84" s="86"/>
      <c r="C84" s="86"/>
      <c r="D84" s="86"/>
      <c r="E84" s="86"/>
      <c r="F84" s="86"/>
      <c r="G84" s="86"/>
      <c r="H84" s="86"/>
      <c r="I84" s="86"/>
      <c r="J84" s="86"/>
      <c r="K84" s="86"/>
      <c r="L84" s="86"/>
      <c r="M84" s="86"/>
      <c r="N84" s="86"/>
      <c r="O84" s="86"/>
      <c r="P84" s="86"/>
      <c r="Q84" s="86"/>
      <c r="R84" s="86"/>
      <c r="S84" s="163"/>
      <c r="T84" s="163"/>
      <c r="U84" s="164"/>
      <c r="V84" s="103"/>
      <c r="W84" s="103"/>
      <c r="X84" s="103"/>
      <c r="Y84" s="103"/>
      <c r="Z84" s="103"/>
      <c r="AA84" s="103"/>
      <c r="AB84" s="103"/>
      <c r="AC84" s="103"/>
      <c r="AD84" s="103"/>
      <c r="AE84" s="103"/>
      <c r="AF84" s="103"/>
      <c r="AG84" s="103"/>
      <c r="AH84" s="103"/>
      <c r="AI84" s="103"/>
    </row>
    <row r="85" spans="1:35" x14ac:dyDescent="0.2">
      <c r="A85" s="312" t="s">
        <v>150</v>
      </c>
      <c r="B85" s="312"/>
      <c r="C85" s="315" t="s">
        <v>151</v>
      </c>
      <c r="D85" s="315"/>
      <c r="E85" s="315"/>
      <c r="F85" s="315"/>
      <c r="G85" s="315"/>
      <c r="H85" s="315"/>
      <c r="I85" s="93" t="e">
        <f>I81/$S$81*$Y$54</f>
        <v>#DIV/0!</v>
      </c>
      <c r="J85" s="93"/>
      <c r="K85" s="93" t="e">
        <f>K81/$S$81*$Y$54</f>
        <v>#DIV/0!</v>
      </c>
      <c r="L85" s="93"/>
      <c r="M85" s="93" t="e">
        <f>M81/$S$81*$Y$54</f>
        <v>#DIV/0!</v>
      </c>
      <c r="N85" s="93"/>
      <c r="O85" s="93" t="e">
        <f>O81/$S$81*$Y$54</f>
        <v>#DIV/0!</v>
      </c>
      <c r="P85" s="93"/>
      <c r="Q85" s="93" t="e">
        <f>Q81/$S$81*$Y$54</f>
        <v>#DIV/0!</v>
      </c>
      <c r="R85" s="93"/>
      <c r="S85" s="93" t="e">
        <f>SUM($I85,$K85,$M85,$O85,$Q85)</f>
        <v>#DIV/0!</v>
      </c>
      <c r="T85" s="93"/>
      <c r="U85" s="93"/>
      <c r="V85" s="103"/>
      <c r="W85" s="103"/>
      <c r="X85" s="103"/>
      <c r="Y85" s="103"/>
      <c r="Z85" s="103"/>
      <c r="AA85" s="103"/>
      <c r="AB85" s="103"/>
      <c r="AC85" s="103"/>
      <c r="AD85" s="103"/>
      <c r="AE85" s="103"/>
      <c r="AF85" s="103"/>
      <c r="AG85" s="103"/>
      <c r="AH85" s="103"/>
      <c r="AI85" s="103"/>
    </row>
    <row r="86" spans="1:35" x14ac:dyDescent="0.2">
      <c r="A86" s="312"/>
      <c r="B86" s="312"/>
      <c r="C86" s="315" t="s">
        <v>89</v>
      </c>
      <c r="D86" s="315"/>
      <c r="E86" s="315"/>
      <c r="F86" s="315"/>
      <c r="G86" s="315"/>
      <c r="H86" s="315"/>
      <c r="I86" s="93" t="e">
        <f>I81+I85</f>
        <v>#DIV/0!</v>
      </c>
      <c r="J86" s="93"/>
      <c r="K86" s="93" t="e">
        <f>K81+K85</f>
        <v>#DIV/0!</v>
      </c>
      <c r="L86" s="93"/>
      <c r="M86" s="93" t="e">
        <f>M81+M85</f>
        <v>#DIV/0!</v>
      </c>
      <c r="N86" s="93"/>
      <c r="O86" s="93" t="e">
        <f>O81+O85</f>
        <v>#DIV/0!</v>
      </c>
      <c r="P86" s="93"/>
      <c r="Q86" s="93" t="e">
        <f>Q81+Q85</f>
        <v>#DIV/0!</v>
      </c>
      <c r="R86" s="93"/>
      <c r="S86" s="93" t="e">
        <f>SUM($I86,$K86,$M86,$O86,$Q86)</f>
        <v>#DIV/0!</v>
      </c>
      <c r="T86" s="93"/>
      <c r="U86" s="93"/>
      <c r="V86" s="134" t="e">
        <f>IF(S82&lt;S86,S82,S86)</f>
        <v>#DIV/0!</v>
      </c>
      <c r="W86" s="135" t="s">
        <v>138</v>
      </c>
      <c r="X86" s="103"/>
      <c r="Y86" s="103"/>
      <c r="Z86" s="103"/>
      <c r="AA86" s="103"/>
      <c r="AB86" s="103"/>
      <c r="AC86" s="103"/>
      <c r="AD86" s="103"/>
      <c r="AE86" s="103"/>
      <c r="AF86" s="103"/>
      <c r="AG86" s="103"/>
      <c r="AH86" s="103"/>
      <c r="AI86" s="103"/>
    </row>
    <row r="87" spans="1:35" ht="18" x14ac:dyDescent="0.25">
      <c r="A87" s="356"/>
      <c r="B87" s="356"/>
      <c r="C87" s="356"/>
      <c r="D87" s="356"/>
      <c r="E87" s="356"/>
      <c r="F87" s="356"/>
      <c r="G87" s="356"/>
      <c r="H87" s="356"/>
      <c r="I87" s="356"/>
      <c r="J87" s="356"/>
      <c r="K87" s="356"/>
      <c r="L87" s="356"/>
      <c r="M87" s="356"/>
      <c r="N87" s="356"/>
      <c r="O87" s="356"/>
      <c r="P87" s="356"/>
      <c r="Q87" s="356"/>
      <c r="R87" s="356"/>
      <c r="S87" s="356"/>
      <c r="T87" s="356"/>
      <c r="U87" s="164"/>
      <c r="V87" s="95"/>
      <c r="W87" s="95"/>
      <c r="X87" s="95"/>
      <c r="Y87" s="95"/>
      <c r="Z87" s="95"/>
      <c r="AA87" s="95"/>
      <c r="AB87" s="95"/>
      <c r="AC87" s="95"/>
      <c r="AD87" s="95"/>
      <c r="AE87" s="95"/>
      <c r="AF87" s="95"/>
      <c r="AG87" s="95"/>
      <c r="AH87" s="95"/>
      <c r="AI87" s="95"/>
    </row>
    <row r="88" spans="1:35" x14ac:dyDescent="0.2">
      <c r="A88" s="384" t="s">
        <v>90</v>
      </c>
      <c r="B88" s="384"/>
      <c r="C88" s="384"/>
      <c r="D88" s="384"/>
      <c r="E88" s="384"/>
      <c r="F88" s="384"/>
      <c r="G88" s="384"/>
      <c r="H88" s="384"/>
      <c r="I88" s="384"/>
      <c r="J88" s="384"/>
      <c r="K88" s="384"/>
      <c r="L88" s="384"/>
      <c r="M88" s="384"/>
      <c r="N88" s="384"/>
      <c r="O88" s="384"/>
      <c r="P88" s="384"/>
      <c r="Q88" s="384"/>
      <c r="R88" s="384"/>
      <c r="S88" s="384"/>
      <c r="T88" s="384"/>
      <c r="U88" s="384"/>
      <c r="V88" s="103"/>
      <c r="W88" s="103"/>
      <c r="X88" s="103"/>
      <c r="Y88" s="103" t="s">
        <v>91</v>
      </c>
      <c r="Z88" s="103"/>
      <c r="AA88" s="103"/>
      <c r="AB88" s="103"/>
      <c r="AC88" s="103"/>
      <c r="AD88" s="103"/>
      <c r="AE88" s="103"/>
      <c r="AF88" s="103"/>
      <c r="AG88" s="103"/>
      <c r="AH88" s="103"/>
      <c r="AI88" s="103"/>
    </row>
    <row r="89" spans="1:35" x14ac:dyDescent="0.2">
      <c r="A89" s="103"/>
      <c r="B89" s="310" t="s">
        <v>92</v>
      </c>
      <c r="C89" s="310"/>
      <c r="D89" s="310"/>
      <c r="E89" s="310"/>
      <c r="F89" s="103"/>
      <c r="G89" s="310" t="s">
        <v>103</v>
      </c>
      <c r="H89" s="310"/>
      <c r="I89" s="310"/>
      <c r="J89" s="137"/>
      <c r="K89" s="385" t="s">
        <v>105</v>
      </c>
      <c r="L89" s="385"/>
      <c r="M89" s="385"/>
      <c r="N89" s="137"/>
      <c r="O89" s="385" t="s">
        <v>107</v>
      </c>
      <c r="P89" s="385"/>
      <c r="Q89" s="385"/>
      <c r="R89" s="137"/>
      <c r="S89" s="385" t="s">
        <v>109</v>
      </c>
      <c r="T89" s="385"/>
      <c r="U89" s="385"/>
      <c r="V89" s="139"/>
      <c r="W89" s="103"/>
      <c r="X89" s="103"/>
      <c r="Y89" s="136" t="str">
        <f>+I9</f>
        <v>Year 1</v>
      </c>
      <c r="Z89" s="136"/>
      <c r="AA89" s="136" t="str">
        <f>+K9</f>
        <v>Year 2</v>
      </c>
      <c r="AB89" s="136"/>
      <c r="AC89" s="136" t="str">
        <f>+M9</f>
        <v>Year 3</v>
      </c>
      <c r="AD89" s="136"/>
      <c r="AE89" s="136" t="str">
        <f>+O9</f>
        <v>Year 4</v>
      </c>
      <c r="AF89" s="136"/>
      <c r="AG89" s="136" t="str">
        <f>+Q9</f>
        <v>Year 5</v>
      </c>
      <c r="AH89" s="136"/>
      <c r="AI89" s="103"/>
    </row>
    <row r="90" spans="1:35" x14ac:dyDescent="0.2">
      <c r="A90" s="103"/>
      <c r="B90" s="138" t="s">
        <v>93</v>
      </c>
      <c r="C90" s="138" t="s">
        <v>94</v>
      </c>
      <c r="D90" s="311" t="s">
        <v>95</v>
      </c>
      <c r="E90" s="311"/>
      <c r="F90" s="103"/>
      <c r="G90" s="138" t="s">
        <v>93</v>
      </c>
      <c r="H90" s="138" t="s">
        <v>94</v>
      </c>
      <c r="I90" s="138" t="s">
        <v>95</v>
      </c>
      <c r="J90" s="103"/>
      <c r="K90" s="138" t="s">
        <v>93</v>
      </c>
      <c r="L90" s="138" t="s">
        <v>94</v>
      </c>
      <c r="M90" s="138" t="s">
        <v>95</v>
      </c>
      <c r="N90" s="139"/>
      <c r="O90" s="138" t="s">
        <v>93</v>
      </c>
      <c r="P90" s="138" t="s">
        <v>94</v>
      </c>
      <c r="Q90" s="138" t="s">
        <v>95</v>
      </c>
      <c r="R90" s="139"/>
      <c r="S90" s="138" t="s">
        <v>93</v>
      </c>
      <c r="T90" s="138" t="s">
        <v>94</v>
      </c>
      <c r="U90" s="138" t="s">
        <v>95</v>
      </c>
      <c r="W90" s="103"/>
      <c r="X90" s="103" t="s">
        <v>96</v>
      </c>
      <c r="Y90" s="140" t="str">
        <f t="shared" ref="Y90:AH90" si="27">I10</f>
        <v>Sponsor</v>
      </c>
      <c r="Z90" s="140" t="str">
        <f t="shared" si="27"/>
        <v>UA</v>
      </c>
      <c r="AA90" s="140" t="str">
        <f t="shared" si="27"/>
        <v>Sponsor</v>
      </c>
      <c r="AB90" s="140" t="str">
        <f t="shared" si="27"/>
        <v>UA</v>
      </c>
      <c r="AC90" s="140" t="str">
        <f t="shared" si="27"/>
        <v>Sponsor</v>
      </c>
      <c r="AD90" s="140" t="str">
        <f t="shared" si="27"/>
        <v>UA</v>
      </c>
      <c r="AE90" s="140" t="str">
        <f t="shared" si="27"/>
        <v>Sponsor</v>
      </c>
      <c r="AF90" s="140" t="str">
        <f t="shared" si="27"/>
        <v>UA</v>
      </c>
      <c r="AG90" s="140" t="str">
        <f t="shared" si="27"/>
        <v>Sponsor</v>
      </c>
      <c r="AH90" s="140" t="str">
        <f t="shared" si="27"/>
        <v>UA</v>
      </c>
      <c r="AI90" s="103"/>
    </row>
    <row r="91" spans="1:35" x14ac:dyDescent="0.2">
      <c r="A91" s="103"/>
      <c r="B91" s="139">
        <f t="shared" ref="B91:B100" si="28">+I71</f>
        <v>0</v>
      </c>
      <c r="C91" s="103">
        <f>Y91*D59</f>
        <v>0</v>
      </c>
      <c r="D91" s="309">
        <f>B91+C91</f>
        <v>0</v>
      </c>
      <c r="E91" s="309"/>
      <c r="G91" s="139">
        <f t="shared" ref="G91:G100" si="29">+K71</f>
        <v>0</v>
      </c>
      <c r="H91" s="139">
        <f>AA91*D59</f>
        <v>0</v>
      </c>
      <c r="I91" s="139">
        <f>G91+H91</f>
        <v>0</v>
      </c>
      <c r="J91" s="103"/>
      <c r="K91" s="139">
        <f t="shared" ref="K91:K100" si="30">+M71</f>
        <v>0</v>
      </c>
      <c r="L91" s="103">
        <f>AC91*D59</f>
        <v>0</v>
      </c>
      <c r="M91" s="139">
        <f>K91+L91</f>
        <v>0</v>
      </c>
      <c r="N91" s="139"/>
      <c r="O91" s="139">
        <f t="shared" ref="O91:O100" si="31">+O71</f>
        <v>0</v>
      </c>
      <c r="P91" s="103">
        <f>AE91*D59</f>
        <v>0</v>
      </c>
      <c r="Q91" s="139">
        <f>O91+P91</f>
        <v>0</v>
      </c>
      <c r="R91" s="139"/>
      <c r="S91" s="139">
        <f t="shared" ref="S91:S100" si="32">+Q71</f>
        <v>0</v>
      </c>
      <c r="T91" s="103">
        <f>AG91*D59</f>
        <v>0</v>
      </c>
      <c r="U91" s="139">
        <f t="shared" ref="U91:U100" si="33">S91+T91</f>
        <v>0</v>
      </c>
      <c r="W91" s="103"/>
      <c r="X91" s="103" t="str">
        <f t="shared" ref="X91:X100" si="34">IF(C71=0,"None",C71)</f>
        <v>None</v>
      </c>
      <c r="Y91" s="27">
        <f t="shared" ref="Y91:Y100" si="35">(IF(OR(I71=0,I71=""),0,(IF(I71&lt;=25000,I71,25000))))</f>
        <v>0</v>
      </c>
      <c r="Z91" s="27">
        <f t="shared" ref="Z91:Z100" si="36">(IF(OR(J71=0,J71=""),0,(IF(J71&lt;=25000,J71,25000))))</f>
        <v>0</v>
      </c>
      <c r="AA91" s="27">
        <f t="shared" ref="AA91:AA100" si="37">IF(AA$125="N/A",0,IF(OR(K71=0,K71=""),0,(IF(I71+K71&lt;=25000,K71,25000-Y91))))</f>
        <v>0</v>
      </c>
      <c r="AB91" s="27">
        <f t="shared" ref="AB91:AB100" si="38">IF(AB$125="N/A",0,IF(OR(L71=0,L71=""),0,(IF(J71+L71&lt;=25000,L71,25000-Z91))))</f>
        <v>0</v>
      </c>
      <c r="AC91" s="27">
        <f t="shared" ref="AC91:AC100" si="39">IF(AC$125="N/A",0,IF(OR(M71=0,M71=""),0,(IF(I71+K71+M71&lt;=25000,M71,25000-Y91-AA91))))</f>
        <v>0</v>
      </c>
      <c r="AD91" s="27">
        <f t="shared" ref="AD91:AD100" si="40">IF(AD$125="N/A",0,IF(OR(N71=0,N71=""),0,(IF(J71+L71+N71&lt;=25000,N71,25000-Z91-AB91))))</f>
        <v>0</v>
      </c>
      <c r="AE91" s="27">
        <f t="shared" ref="AE91:AE100" si="41">IF(AE$125="N/A",0,IF(OR(O71=0,O71=""),0,(IF(I71+K71+M71+O71&lt;=25000,O71,25000-Y91-AA91-AC91))))</f>
        <v>0</v>
      </c>
      <c r="AF91" s="27">
        <f t="shared" ref="AF91:AF100" si="42">IF(AF$125="N/A",0,IF(OR(P71=0,P71=""),0,(IF(J71+L71+N71+P71&lt;=25000,P71,25000-Z91-AB91-AD91))))</f>
        <v>0</v>
      </c>
      <c r="AG91" s="27">
        <f t="shared" ref="AG91:AG100" si="43">IF(AG$125="N/A",0,IF(OR(Q71=0,Q71=""),0,(IF(I71+K71+M71+O71+Q71&lt;=25000,Q71,25000-Y91-AA91-AC91-AE91))))</f>
        <v>0</v>
      </c>
      <c r="AH91" s="27">
        <f t="shared" ref="AH91:AH100" si="44">IF(AH$125="N/A",0,IF(OR(R71=0,R71=""),0,(IF(J71+L71+N71+P71+R71&lt;=25000,R71,25000-Z91-AB91-AD91-AF91))))</f>
        <v>0</v>
      </c>
      <c r="AI91" s="103"/>
    </row>
    <row r="92" spans="1:35" x14ac:dyDescent="0.2">
      <c r="A92" s="103"/>
      <c r="B92" s="139">
        <f t="shared" si="28"/>
        <v>0</v>
      </c>
      <c r="C92" s="103">
        <f>Y92*D59</f>
        <v>0</v>
      </c>
      <c r="D92" s="309">
        <f t="shared" ref="D92:D100" si="45">B92+C92</f>
        <v>0</v>
      </c>
      <c r="E92" s="309"/>
      <c r="G92" s="139">
        <f t="shared" si="29"/>
        <v>0</v>
      </c>
      <c r="H92" s="139">
        <f>AA92*D59</f>
        <v>0</v>
      </c>
      <c r="I92" s="139">
        <f t="shared" ref="I92:I100" si="46">G92+H92</f>
        <v>0</v>
      </c>
      <c r="J92" s="103"/>
      <c r="K92" s="139">
        <f t="shared" si="30"/>
        <v>0</v>
      </c>
      <c r="L92" s="103">
        <f>AC92*D59</f>
        <v>0</v>
      </c>
      <c r="M92" s="139">
        <f>K92+L92</f>
        <v>0</v>
      </c>
      <c r="N92" s="139"/>
      <c r="O92" s="139">
        <f t="shared" si="31"/>
        <v>0</v>
      </c>
      <c r="P92" s="103">
        <f>AE92*D59</f>
        <v>0</v>
      </c>
      <c r="Q92" s="139">
        <f>O92+P92</f>
        <v>0</v>
      </c>
      <c r="R92" s="139"/>
      <c r="S92" s="139">
        <f t="shared" si="32"/>
        <v>0</v>
      </c>
      <c r="T92" s="103">
        <f>AG92*D59</f>
        <v>0</v>
      </c>
      <c r="U92" s="139">
        <f t="shared" si="33"/>
        <v>0</v>
      </c>
      <c r="W92" s="103"/>
      <c r="X92" s="103" t="str">
        <f t="shared" si="34"/>
        <v>None</v>
      </c>
      <c r="Y92" s="27">
        <f t="shared" si="35"/>
        <v>0</v>
      </c>
      <c r="Z92" s="27">
        <f t="shared" si="36"/>
        <v>0</v>
      </c>
      <c r="AA92" s="27">
        <f t="shared" si="37"/>
        <v>0</v>
      </c>
      <c r="AB92" s="27">
        <f t="shared" si="38"/>
        <v>0</v>
      </c>
      <c r="AC92" s="27">
        <f t="shared" si="39"/>
        <v>0</v>
      </c>
      <c r="AD92" s="27">
        <f t="shared" si="40"/>
        <v>0</v>
      </c>
      <c r="AE92" s="27">
        <f t="shared" si="41"/>
        <v>0</v>
      </c>
      <c r="AF92" s="27">
        <f t="shared" si="42"/>
        <v>0</v>
      </c>
      <c r="AG92" s="27">
        <f t="shared" si="43"/>
        <v>0</v>
      </c>
      <c r="AH92" s="27">
        <f t="shared" si="44"/>
        <v>0</v>
      </c>
      <c r="AI92" s="103"/>
    </row>
    <row r="93" spans="1:35" x14ac:dyDescent="0.2">
      <c r="A93" s="113"/>
      <c r="B93" s="139">
        <f t="shared" si="28"/>
        <v>0</v>
      </c>
      <c r="C93" s="103">
        <f>Y93*D59</f>
        <v>0</v>
      </c>
      <c r="D93" s="309">
        <f t="shared" si="45"/>
        <v>0</v>
      </c>
      <c r="E93" s="309"/>
      <c r="G93" s="139">
        <f t="shared" si="29"/>
        <v>0</v>
      </c>
      <c r="H93" s="139">
        <f>AA93*D59</f>
        <v>0</v>
      </c>
      <c r="I93" s="139">
        <f t="shared" si="46"/>
        <v>0</v>
      </c>
      <c r="J93" s="103"/>
      <c r="K93" s="139">
        <f t="shared" si="30"/>
        <v>0</v>
      </c>
      <c r="L93" s="103">
        <f>AC93*D59</f>
        <v>0</v>
      </c>
      <c r="M93" s="139">
        <f t="shared" ref="M93:M100" si="47">K93+L93</f>
        <v>0</v>
      </c>
      <c r="N93" s="141"/>
      <c r="O93" s="139">
        <f t="shared" si="31"/>
        <v>0</v>
      </c>
      <c r="P93" s="103">
        <f>AE93*D59</f>
        <v>0</v>
      </c>
      <c r="Q93" s="139">
        <f t="shared" ref="Q93:Q100" si="48">O93+P93</f>
        <v>0</v>
      </c>
      <c r="R93" s="141"/>
      <c r="S93" s="139">
        <f t="shared" si="32"/>
        <v>0</v>
      </c>
      <c r="T93" s="103">
        <f>AG93*D59</f>
        <v>0</v>
      </c>
      <c r="U93" s="139">
        <f t="shared" si="33"/>
        <v>0</v>
      </c>
      <c r="W93" s="103"/>
      <c r="X93" s="103" t="str">
        <f t="shared" si="34"/>
        <v>None</v>
      </c>
      <c r="Y93" s="27">
        <f t="shared" si="35"/>
        <v>0</v>
      </c>
      <c r="Z93" s="27">
        <f t="shared" si="36"/>
        <v>0</v>
      </c>
      <c r="AA93" s="27">
        <f t="shared" si="37"/>
        <v>0</v>
      </c>
      <c r="AB93" s="27">
        <f t="shared" si="38"/>
        <v>0</v>
      </c>
      <c r="AC93" s="27">
        <f t="shared" si="39"/>
        <v>0</v>
      </c>
      <c r="AD93" s="27">
        <f t="shared" si="40"/>
        <v>0</v>
      </c>
      <c r="AE93" s="27">
        <f t="shared" si="41"/>
        <v>0</v>
      </c>
      <c r="AF93" s="27">
        <f t="shared" si="42"/>
        <v>0</v>
      </c>
      <c r="AG93" s="27">
        <f t="shared" si="43"/>
        <v>0</v>
      </c>
      <c r="AH93" s="27">
        <f t="shared" si="44"/>
        <v>0</v>
      </c>
      <c r="AI93" s="103"/>
    </row>
    <row r="94" spans="1:35" x14ac:dyDescent="0.2">
      <c r="A94" s="114"/>
      <c r="B94" s="139">
        <f t="shared" si="28"/>
        <v>0</v>
      </c>
      <c r="C94" s="103">
        <f>Y94*D59</f>
        <v>0</v>
      </c>
      <c r="D94" s="309">
        <f t="shared" si="45"/>
        <v>0</v>
      </c>
      <c r="E94" s="309"/>
      <c r="G94" s="139">
        <f t="shared" si="29"/>
        <v>0</v>
      </c>
      <c r="H94" s="139">
        <f>AA94*D59</f>
        <v>0</v>
      </c>
      <c r="I94" s="139">
        <f t="shared" si="46"/>
        <v>0</v>
      </c>
      <c r="J94" s="103"/>
      <c r="K94" s="139">
        <f t="shared" si="30"/>
        <v>0</v>
      </c>
      <c r="L94" s="103">
        <f>AC94*D59</f>
        <v>0</v>
      </c>
      <c r="M94" s="139">
        <f t="shared" si="47"/>
        <v>0</v>
      </c>
      <c r="N94" s="142"/>
      <c r="O94" s="139">
        <f t="shared" si="31"/>
        <v>0</v>
      </c>
      <c r="P94" s="103">
        <f>AE94*D59</f>
        <v>0</v>
      </c>
      <c r="Q94" s="139">
        <f t="shared" si="48"/>
        <v>0</v>
      </c>
      <c r="R94" s="142"/>
      <c r="S94" s="139">
        <f t="shared" si="32"/>
        <v>0</v>
      </c>
      <c r="T94" s="103">
        <f>AG94*D59</f>
        <v>0</v>
      </c>
      <c r="U94" s="139">
        <f t="shared" si="33"/>
        <v>0</v>
      </c>
      <c r="W94" s="103"/>
      <c r="X94" s="103" t="str">
        <f t="shared" si="34"/>
        <v>None</v>
      </c>
      <c r="Y94" s="27">
        <f t="shared" si="35"/>
        <v>0</v>
      </c>
      <c r="Z94" s="27">
        <f t="shared" si="36"/>
        <v>0</v>
      </c>
      <c r="AA94" s="27">
        <f t="shared" si="37"/>
        <v>0</v>
      </c>
      <c r="AB94" s="27">
        <f t="shared" si="38"/>
        <v>0</v>
      </c>
      <c r="AC94" s="27">
        <f t="shared" si="39"/>
        <v>0</v>
      </c>
      <c r="AD94" s="27">
        <f t="shared" si="40"/>
        <v>0</v>
      </c>
      <c r="AE94" s="27">
        <f t="shared" si="41"/>
        <v>0</v>
      </c>
      <c r="AF94" s="27">
        <f t="shared" si="42"/>
        <v>0</v>
      </c>
      <c r="AG94" s="27">
        <f t="shared" si="43"/>
        <v>0</v>
      </c>
      <c r="AH94" s="27">
        <f t="shared" si="44"/>
        <v>0</v>
      </c>
      <c r="AI94" s="103"/>
    </row>
    <row r="95" spans="1:35" x14ac:dyDescent="0.2">
      <c r="A95" s="103"/>
      <c r="B95" s="139">
        <f t="shared" si="28"/>
        <v>0</v>
      </c>
      <c r="C95" s="103">
        <f>Y95*D59</f>
        <v>0</v>
      </c>
      <c r="D95" s="309">
        <f t="shared" si="45"/>
        <v>0</v>
      </c>
      <c r="E95" s="309"/>
      <c r="G95" s="139">
        <f t="shared" si="29"/>
        <v>0</v>
      </c>
      <c r="H95" s="139">
        <f>AA95*D59</f>
        <v>0</v>
      </c>
      <c r="I95" s="139">
        <f t="shared" si="46"/>
        <v>0</v>
      </c>
      <c r="J95" s="103"/>
      <c r="K95" s="139">
        <f t="shared" si="30"/>
        <v>0</v>
      </c>
      <c r="L95" s="103">
        <f>AC95*D59</f>
        <v>0</v>
      </c>
      <c r="M95" s="139">
        <f t="shared" si="47"/>
        <v>0</v>
      </c>
      <c r="N95" s="139"/>
      <c r="O95" s="139">
        <f t="shared" si="31"/>
        <v>0</v>
      </c>
      <c r="P95" s="103">
        <f>AE95*D59</f>
        <v>0</v>
      </c>
      <c r="Q95" s="139">
        <f t="shared" si="48"/>
        <v>0</v>
      </c>
      <c r="R95" s="139"/>
      <c r="S95" s="139">
        <f t="shared" si="32"/>
        <v>0</v>
      </c>
      <c r="T95" s="103">
        <f>AG95*D59</f>
        <v>0</v>
      </c>
      <c r="U95" s="139">
        <f t="shared" si="33"/>
        <v>0</v>
      </c>
      <c r="W95" s="103"/>
      <c r="X95" s="103" t="str">
        <f t="shared" si="34"/>
        <v>None</v>
      </c>
      <c r="Y95" s="27">
        <f t="shared" si="35"/>
        <v>0</v>
      </c>
      <c r="Z95" s="27">
        <f t="shared" si="36"/>
        <v>0</v>
      </c>
      <c r="AA95" s="27">
        <f t="shared" si="37"/>
        <v>0</v>
      </c>
      <c r="AB95" s="27">
        <f t="shared" si="38"/>
        <v>0</v>
      </c>
      <c r="AC95" s="27">
        <f t="shared" si="39"/>
        <v>0</v>
      </c>
      <c r="AD95" s="27">
        <f t="shared" si="40"/>
        <v>0</v>
      </c>
      <c r="AE95" s="27">
        <f t="shared" si="41"/>
        <v>0</v>
      </c>
      <c r="AF95" s="27">
        <f t="shared" si="42"/>
        <v>0</v>
      </c>
      <c r="AG95" s="27">
        <f t="shared" si="43"/>
        <v>0</v>
      </c>
      <c r="AH95" s="27">
        <f t="shared" si="44"/>
        <v>0</v>
      </c>
      <c r="AI95" s="103"/>
    </row>
    <row r="96" spans="1:35" x14ac:dyDescent="0.2">
      <c r="A96" s="103"/>
      <c r="B96" s="139">
        <f t="shared" si="28"/>
        <v>0</v>
      </c>
      <c r="C96" s="103">
        <f>Y96*D59</f>
        <v>0</v>
      </c>
      <c r="D96" s="309">
        <f t="shared" si="45"/>
        <v>0</v>
      </c>
      <c r="E96" s="309"/>
      <c r="G96" s="139">
        <f t="shared" si="29"/>
        <v>0</v>
      </c>
      <c r="H96" s="139">
        <f>AA96*D59</f>
        <v>0</v>
      </c>
      <c r="I96" s="139">
        <f t="shared" si="46"/>
        <v>0</v>
      </c>
      <c r="J96" s="103"/>
      <c r="K96" s="139">
        <f t="shared" si="30"/>
        <v>0</v>
      </c>
      <c r="L96" s="103">
        <f>AC96*D59</f>
        <v>0</v>
      </c>
      <c r="M96" s="139">
        <f t="shared" si="47"/>
        <v>0</v>
      </c>
      <c r="N96" s="139"/>
      <c r="O96" s="139">
        <f t="shared" si="31"/>
        <v>0</v>
      </c>
      <c r="P96" s="103">
        <f>AE96*D59</f>
        <v>0</v>
      </c>
      <c r="Q96" s="139">
        <f t="shared" si="48"/>
        <v>0</v>
      </c>
      <c r="R96" s="139"/>
      <c r="S96" s="139">
        <f t="shared" si="32"/>
        <v>0</v>
      </c>
      <c r="T96" s="103">
        <f>AG96*D59</f>
        <v>0</v>
      </c>
      <c r="U96" s="139">
        <f t="shared" si="33"/>
        <v>0</v>
      </c>
      <c r="W96" s="103"/>
      <c r="X96" s="103" t="str">
        <f t="shared" si="34"/>
        <v>None</v>
      </c>
      <c r="Y96" s="27">
        <f t="shared" si="35"/>
        <v>0</v>
      </c>
      <c r="Z96" s="27">
        <f t="shared" si="36"/>
        <v>0</v>
      </c>
      <c r="AA96" s="27">
        <f t="shared" si="37"/>
        <v>0</v>
      </c>
      <c r="AB96" s="27">
        <f t="shared" si="38"/>
        <v>0</v>
      </c>
      <c r="AC96" s="27">
        <f t="shared" si="39"/>
        <v>0</v>
      </c>
      <c r="AD96" s="27">
        <f t="shared" si="40"/>
        <v>0</v>
      </c>
      <c r="AE96" s="27">
        <f t="shared" si="41"/>
        <v>0</v>
      </c>
      <c r="AF96" s="27">
        <f t="shared" si="42"/>
        <v>0</v>
      </c>
      <c r="AG96" s="27">
        <f t="shared" si="43"/>
        <v>0</v>
      </c>
      <c r="AH96" s="27">
        <f t="shared" si="44"/>
        <v>0</v>
      </c>
      <c r="AI96" s="103"/>
    </row>
    <row r="97" spans="1:35" x14ac:dyDescent="0.2">
      <c r="A97" s="103"/>
      <c r="B97" s="139">
        <f t="shared" si="28"/>
        <v>0</v>
      </c>
      <c r="C97" s="103">
        <f>Y97*D59</f>
        <v>0</v>
      </c>
      <c r="D97" s="309">
        <f t="shared" si="45"/>
        <v>0</v>
      </c>
      <c r="E97" s="309"/>
      <c r="G97" s="139">
        <f t="shared" si="29"/>
        <v>0</v>
      </c>
      <c r="H97" s="139">
        <f>AA97*D59</f>
        <v>0</v>
      </c>
      <c r="I97" s="139">
        <f t="shared" si="46"/>
        <v>0</v>
      </c>
      <c r="J97" s="103"/>
      <c r="K97" s="139">
        <f t="shared" si="30"/>
        <v>0</v>
      </c>
      <c r="L97" s="103">
        <f>AC97*D59</f>
        <v>0</v>
      </c>
      <c r="M97" s="139">
        <f t="shared" si="47"/>
        <v>0</v>
      </c>
      <c r="N97" s="139"/>
      <c r="O97" s="139">
        <f t="shared" si="31"/>
        <v>0</v>
      </c>
      <c r="P97" s="103">
        <f>AE97*D59</f>
        <v>0</v>
      </c>
      <c r="Q97" s="139">
        <f t="shared" si="48"/>
        <v>0</v>
      </c>
      <c r="R97" s="139"/>
      <c r="S97" s="139">
        <f t="shared" si="32"/>
        <v>0</v>
      </c>
      <c r="T97" s="103">
        <f>AG97*D59</f>
        <v>0</v>
      </c>
      <c r="U97" s="139">
        <f t="shared" si="33"/>
        <v>0</v>
      </c>
      <c r="W97" s="103"/>
      <c r="X97" s="103" t="str">
        <f t="shared" si="34"/>
        <v>None</v>
      </c>
      <c r="Y97" s="27">
        <f t="shared" si="35"/>
        <v>0</v>
      </c>
      <c r="Z97" s="27">
        <f t="shared" si="36"/>
        <v>0</v>
      </c>
      <c r="AA97" s="27">
        <f t="shared" si="37"/>
        <v>0</v>
      </c>
      <c r="AB97" s="27">
        <f t="shared" si="38"/>
        <v>0</v>
      </c>
      <c r="AC97" s="27">
        <f t="shared" si="39"/>
        <v>0</v>
      </c>
      <c r="AD97" s="27">
        <f t="shared" si="40"/>
        <v>0</v>
      </c>
      <c r="AE97" s="27">
        <f t="shared" si="41"/>
        <v>0</v>
      </c>
      <c r="AF97" s="27">
        <f t="shared" si="42"/>
        <v>0</v>
      </c>
      <c r="AG97" s="27">
        <f t="shared" si="43"/>
        <v>0</v>
      </c>
      <c r="AH97" s="27">
        <f t="shared" si="44"/>
        <v>0</v>
      </c>
      <c r="AI97" s="103"/>
    </row>
    <row r="98" spans="1:35" x14ac:dyDescent="0.2">
      <c r="A98" s="103"/>
      <c r="B98" s="139">
        <f t="shared" si="28"/>
        <v>0</v>
      </c>
      <c r="C98" s="103">
        <f>Y98*D59</f>
        <v>0</v>
      </c>
      <c r="D98" s="309">
        <f t="shared" si="45"/>
        <v>0</v>
      </c>
      <c r="E98" s="309"/>
      <c r="G98" s="139">
        <f t="shared" si="29"/>
        <v>0</v>
      </c>
      <c r="H98" s="139">
        <f>AA98*D59</f>
        <v>0</v>
      </c>
      <c r="I98" s="139">
        <f t="shared" si="46"/>
        <v>0</v>
      </c>
      <c r="J98" s="103"/>
      <c r="K98" s="139">
        <f t="shared" si="30"/>
        <v>0</v>
      </c>
      <c r="L98" s="103">
        <f>AC98*D59</f>
        <v>0</v>
      </c>
      <c r="M98" s="139">
        <f t="shared" si="47"/>
        <v>0</v>
      </c>
      <c r="N98" s="139"/>
      <c r="O98" s="139">
        <f t="shared" si="31"/>
        <v>0</v>
      </c>
      <c r="P98" s="103">
        <f>AE98*D59</f>
        <v>0</v>
      </c>
      <c r="Q98" s="139">
        <f t="shared" si="48"/>
        <v>0</v>
      </c>
      <c r="R98" s="139"/>
      <c r="S98" s="139">
        <f t="shared" si="32"/>
        <v>0</v>
      </c>
      <c r="T98" s="103">
        <f>AG98*D59</f>
        <v>0</v>
      </c>
      <c r="U98" s="139">
        <f t="shared" si="33"/>
        <v>0</v>
      </c>
      <c r="W98" s="103"/>
      <c r="X98" s="103" t="str">
        <f t="shared" si="34"/>
        <v>None</v>
      </c>
      <c r="Y98" s="27">
        <f t="shared" si="35"/>
        <v>0</v>
      </c>
      <c r="Z98" s="27">
        <f t="shared" si="36"/>
        <v>0</v>
      </c>
      <c r="AA98" s="27">
        <f t="shared" si="37"/>
        <v>0</v>
      </c>
      <c r="AB98" s="27">
        <f t="shared" si="38"/>
        <v>0</v>
      </c>
      <c r="AC98" s="27">
        <f t="shared" si="39"/>
        <v>0</v>
      </c>
      <c r="AD98" s="27">
        <f t="shared" si="40"/>
        <v>0</v>
      </c>
      <c r="AE98" s="27">
        <f t="shared" si="41"/>
        <v>0</v>
      </c>
      <c r="AF98" s="27">
        <f t="shared" si="42"/>
        <v>0</v>
      </c>
      <c r="AG98" s="27">
        <f t="shared" si="43"/>
        <v>0</v>
      </c>
      <c r="AH98" s="27">
        <f t="shared" si="44"/>
        <v>0</v>
      </c>
      <c r="AI98" s="103"/>
    </row>
    <row r="99" spans="1:35" x14ac:dyDescent="0.2">
      <c r="A99" s="103"/>
      <c r="B99" s="139">
        <f t="shared" si="28"/>
        <v>0</v>
      </c>
      <c r="C99" s="103">
        <f>Y99*D59</f>
        <v>0</v>
      </c>
      <c r="D99" s="309">
        <f t="shared" si="45"/>
        <v>0</v>
      </c>
      <c r="E99" s="309"/>
      <c r="G99" s="139">
        <f t="shared" si="29"/>
        <v>0</v>
      </c>
      <c r="H99" s="139">
        <f>AA99*D59</f>
        <v>0</v>
      </c>
      <c r="I99" s="139">
        <f t="shared" si="46"/>
        <v>0</v>
      </c>
      <c r="J99" s="103"/>
      <c r="K99" s="139">
        <f t="shared" si="30"/>
        <v>0</v>
      </c>
      <c r="L99" s="103">
        <f>AC99*D59</f>
        <v>0</v>
      </c>
      <c r="M99" s="139">
        <f t="shared" si="47"/>
        <v>0</v>
      </c>
      <c r="N99" s="139"/>
      <c r="O99" s="139">
        <f t="shared" si="31"/>
        <v>0</v>
      </c>
      <c r="P99" s="103">
        <f>AE99*D59</f>
        <v>0</v>
      </c>
      <c r="Q99" s="139">
        <f t="shared" si="48"/>
        <v>0</v>
      </c>
      <c r="R99" s="139"/>
      <c r="S99" s="139">
        <f t="shared" si="32"/>
        <v>0</v>
      </c>
      <c r="T99" s="103">
        <f>AG99*D59</f>
        <v>0</v>
      </c>
      <c r="U99" s="139">
        <f t="shared" si="33"/>
        <v>0</v>
      </c>
      <c r="W99" s="103"/>
      <c r="X99" s="103" t="str">
        <f t="shared" si="34"/>
        <v>None</v>
      </c>
      <c r="Y99" s="27">
        <f t="shared" si="35"/>
        <v>0</v>
      </c>
      <c r="Z99" s="27">
        <f t="shared" si="36"/>
        <v>0</v>
      </c>
      <c r="AA99" s="27">
        <f t="shared" si="37"/>
        <v>0</v>
      </c>
      <c r="AB99" s="27">
        <f t="shared" si="38"/>
        <v>0</v>
      </c>
      <c r="AC99" s="27">
        <f t="shared" si="39"/>
        <v>0</v>
      </c>
      <c r="AD99" s="27">
        <f t="shared" si="40"/>
        <v>0</v>
      </c>
      <c r="AE99" s="27">
        <f t="shared" si="41"/>
        <v>0</v>
      </c>
      <c r="AF99" s="27">
        <f t="shared" si="42"/>
        <v>0</v>
      </c>
      <c r="AG99" s="27">
        <f t="shared" si="43"/>
        <v>0</v>
      </c>
      <c r="AH99" s="27">
        <f t="shared" si="44"/>
        <v>0</v>
      </c>
      <c r="AI99" s="103"/>
    </row>
    <row r="100" spans="1:35" x14ac:dyDescent="0.2">
      <c r="A100" s="103"/>
      <c r="B100" s="139">
        <f t="shared" si="28"/>
        <v>0</v>
      </c>
      <c r="C100" s="103">
        <f>Y100*D59</f>
        <v>0</v>
      </c>
      <c r="D100" s="309">
        <f t="shared" si="45"/>
        <v>0</v>
      </c>
      <c r="E100" s="309"/>
      <c r="G100" s="139">
        <f t="shared" si="29"/>
        <v>0</v>
      </c>
      <c r="H100" s="139">
        <f>AA100*D59</f>
        <v>0</v>
      </c>
      <c r="I100" s="139">
        <f t="shared" si="46"/>
        <v>0</v>
      </c>
      <c r="J100" s="103"/>
      <c r="K100" s="139">
        <f t="shared" si="30"/>
        <v>0</v>
      </c>
      <c r="L100" s="103">
        <f>AC100*D59</f>
        <v>0</v>
      </c>
      <c r="M100" s="139">
        <f t="shared" si="47"/>
        <v>0</v>
      </c>
      <c r="N100" s="139"/>
      <c r="O100" s="139">
        <f t="shared" si="31"/>
        <v>0</v>
      </c>
      <c r="P100" s="103">
        <f>AE100*D59</f>
        <v>0</v>
      </c>
      <c r="Q100" s="139">
        <f t="shared" si="48"/>
        <v>0</v>
      </c>
      <c r="R100" s="139"/>
      <c r="S100" s="139">
        <f t="shared" si="32"/>
        <v>0</v>
      </c>
      <c r="T100" s="103">
        <f>AG100*D59</f>
        <v>0</v>
      </c>
      <c r="U100" s="139">
        <f t="shared" si="33"/>
        <v>0</v>
      </c>
      <c r="W100" s="103"/>
      <c r="X100" s="103" t="str">
        <f t="shared" si="34"/>
        <v>None</v>
      </c>
      <c r="Y100" s="27">
        <f t="shared" si="35"/>
        <v>0</v>
      </c>
      <c r="Z100" s="27">
        <f t="shared" si="36"/>
        <v>0</v>
      </c>
      <c r="AA100" s="27">
        <f t="shared" si="37"/>
        <v>0</v>
      </c>
      <c r="AB100" s="27">
        <f t="shared" si="38"/>
        <v>0</v>
      </c>
      <c r="AC100" s="27">
        <f t="shared" si="39"/>
        <v>0</v>
      </c>
      <c r="AD100" s="27">
        <f t="shared" si="40"/>
        <v>0</v>
      </c>
      <c r="AE100" s="27">
        <f t="shared" si="41"/>
        <v>0</v>
      </c>
      <c r="AF100" s="27">
        <f t="shared" si="42"/>
        <v>0</v>
      </c>
      <c r="AG100" s="27">
        <f t="shared" si="43"/>
        <v>0</v>
      </c>
      <c r="AH100" s="27">
        <f t="shared" si="44"/>
        <v>0</v>
      </c>
      <c r="AI100" s="103"/>
    </row>
    <row r="101" spans="1:35" ht="15.75" thickBot="1" x14ac:dyDescent="0.25">
      <c r="A101" s="103"/>
      <c r="B101" s="139"/>
      <c r="C101" s="114"/>
      <c r="D101" s="387"/>
      <c r="E101" s="387"/>
      <c r="F101" s="103"/>
      <c r="G101" s="142"/>
      <c r="H101" s="114"/>
      <c r="I101" s="142"/>
      <c r="J101" s="103"/>
      <c r="K101" s="142"/>
      <c r="L101" s="114"/>
      <c r="M101" s="142"/>
      <c r="N101" s="139"/>
      <c r="O101" s="142"/>
      <c r="P101" s="114"/>
      <c r="Q101" s="142"/>
      <c r="R101" s="139"/>
      <c r="S101" s="142"/>
      <c r="T101" s="114"/>
      <c r="U101" s="139"/>
      <c r="V101" s="142"/>
      <c r="W101" s="103"/>
      <c r="X101" s="103"/>
      <c r="Y101" s="143">
        <f t="shared" ref="Y101:AH101" si="49">SUM(Y91:Y100)</f>
        <v>0</v>
      </c>
      <c r="Z101" s="143">
        <f t="shared" si="49"/>
        <v>0</v>
      </c>
      <c r="AA101" s="143">
        <f t="shared" si="49"/>
        <v>0</v>
      </c>
      <c r="AB101" s="143">
        <f t="shared" si="49"/>
        <v>0</v>
      </c>
      <c r="AC101" s="143">
        <f t="shared" si="49"/>
        <v>0</v>
      </c>
      <c r="AD101" s="143">
        <f t="shared" si="49"/>
        <v>0</v>
      </c>
      <c r="AE101" s="143">
        <f t="shared" si="49"/>
        <v>0</v>
      </c>
      <c r="AF101" s="143">
        <f t="shared" si="49"/>
        <v>0</v>
      </c>
      <c r="AG101" s="143">
        <f t="shared" si="49"/>
        <v>0</v>
      </c>
      <c r="AH101" s="143">
        <f t="shared" si="49"/>
        <v>0</v>
      </c>
      <c r="AI101" s="103"/>
    </row>
    <row r="102" spans="1:35" ht="15.75" thickTop="1" x14ac:dyDescent="0.2">
      <c r="A102" s="103"/>
      <c r="B102" s="139"/>
      <c r="C102" s="103"/>
      <c r="D102" s="103"/>
      <c r="E102" s="103"/>
      <c r="F102" s="103"/>
      <c r="G102" s="103"/>
      <c r="H102" s="103"/>
      <c r="I102" s="139"/>
      <c r="J102" s="139"/>
      <c r="K102" s="139"/>
      <c r="L102" s="139"/>
      <c r="M102" s="139"/>
      <c r="N102" s="139"/>
      <c r="O102" s="139"/>
      <c r="P102" s="139"/>
      <c r="Q102" s="139"/>
      <c r="R102" s="139"/>
      <c r="S102" s="139"/>
      <c r="T102" s="103"/>
      <c r="U102" s="139"/>
      <c r="V102" s="103"/>
      <c r="W102" s="103"/>
      <c r="X102" s="103"/>
      <c r="Y102" s="103"/>
      <c r="Z102" s="103"/>
      <c r="AA102" s="103"/>
      <c r="AB102" s="103"/>
      <c r="AC102" s="103"/>
      <c r="AD102" s="103"/>
      <c r="AE102" s="103"/>
      <c r="AF102" s="103"/>
      <c r="AG102" s="103"/>
      <c r="AH102" s="103"/>
      <c r="AI102" s="103"/>
    </row>
    <row r="103" spans="1:35" x14ac:dyDescent="0.2">
      <c r="A103" s="103"/>
      <c r="B103" s="139"/>
      <c r="C103" s="103"/>
      <c r="D103" s="103"/>
      <c r="E103" s="103"/>
      <c r="F103" s="103"/>
      <c r="G103" s="103"/>
      <c r="H103" s="103"/>
      <c r="I103" s="103"/>
      <c r="J103" s="103"/>
      <c r="K103" s="144"/>
      <c r="L103" s="103"/>
      <c r="M103" s="103"/>
      <c r="N103" s="103"/>
      <c r="O103" s="103"/>
      <c r="P103" s="103"/>
      <c r="U103" s="142"/>
    </row>
    <row r="104" spans="1:35" x14ac:dyDescent="0.2">
      <c r="A104" s="103"/>
      <c r="B104" s="139"/>
      <c r="C104" s="103"/>
      <c r="D104" s="103"/>
      <c r="E104" s="103"/>
      <c r="F104" s="103"/>
      <c r="G104" s="103"/>
      <c r="H104" s="103"/>
      <c r="I104" s="103"/>
      <c r="J104" s="103"/>
      <c r="K104" s="144"/>
      <c r="L104" s="103"/>
      <c r="M104" s="103"/>
      <c r="N104" s="103"/>
      <c r="O104" s="103"/>
      <c r="P104" s="103"/>
      <c r="U104" s="103"/>
    </row>
    <row r="105" spans="1:35" x14ac:dyDescent="0.2">
      <c r="A105" s="103"/>
      <c r="B105" s="103"/>
      <c r="C105" s="103"/>
      <c r="D105" s="103"/>
      <c r="E105" s="103"/>
      <c r="F105" s="103"/>
      <c r="G105" s="103"/>
      <c r="H105" s="103"/>
      <c r="I105" s="103"/>
      <c r="J105" s="103"/>
      <c r="K105" s="144"/>
      <c r="L105" s="103"/>
      <c r="M105" s="103"/>
      <c r="N105" s="103"/>
      <c r="O105" s="103"/>
      <c r="P105" s="103"/>
      <c r="U105" s="103"/>
    </row>
    <row r="106" spans="1:35" x14ac:dyDescent="0.2">
      <c r="A106" s="103"/>
      <c r="B106" s="103"/>
      <c r="C106" s="103"/>
      <c r="D106" s="103"/>
      <c r="E106" s="103"/>
      <c r="F106" s="103"/>
      <c r="G106" s="103"/>
      <c r="H106" s="103"/>
      <c r="I106" s="103"/>
      <c r="J106" s="103"/>
      <c r="K106" s="144"/>
      <c r="L106" s="103"/>
      <c r="M106" s="103"/>
      <c r="N106" s="103"/>
      <c r="O106" s="103"/>
      <c r="P106" s="103"/>
      <c r="U106" s="103"/>
    </row>
    <row r="107" spans="1:35" x14ac:dyDescent="0.2">
      <c r="A107" s="103"/>
      <c r="B107" s="103"/>
      <c r="C107" s="103"/>
      <c r="D107" s="103"/>
      <c r="E107" s="103"/>
      <c r="F107" s="103"/>
      <c r="G107" s="103"/>
      <c r="H107" s="103"/>
      <c r="I107" s="103"/>
      <c r="J107" s="103"/>
      <c r="K107" s="144"/>
      <c r="L107" s="103"/>
      <c r="M107" s="103"/>
      <c r="N107" s="103"/>
      <c r="O107" s="103"/>
      <c r="P107" s="103"/>
      <c r="U107" s="103"/>
    </row>
    <row r="108" spans="1:35" x14ac:dyDescent="0.2">
      <c r="A108" s="103"/>
      <c r="B108" s="103"/>
      <c r="C108" s="103"/>
      <c r="D108" s="103"/>
      <c r="E108" s="103"/>
      <c r="F108" s="103"/>
      <c r="G108" s="103"/>
      <c r="H108" s="103"/>
      <c r="I108" s="103"/>
      <c r="J108" s="103"/>
      <c r="K108" s="144"/>
      <c r="L108" s="103"/>
      <c r="M108" s="103"/>
      <c r="N108" s="103"/>
      <c r="O108" s="103"/>
      <c r="P108" s="103"/>
      <c r="U108" s="103"/>
    </row>
    <row r="109" spans="1:35" x14ac:dyDescent="0.2">
      <c r="A109" s="103"/>
      <c r="B109" s="103"/>
      <c r="C109" s="103"/>
      <c r="D109" s="103"/>
      <c r="E109" s="103"/>
      <c r="F109" s="103"/>
      <c r="G109" s="103"/>
      <c r="H109" s="103"/>
      <c r="I109" s="103"/>
      <c r="J109" s="103"/>
      <c r="K109" s="144"/>
      <c r="L109" s="103"/>
      <c r="M109" s="103"/>
      <c r="N109" s="103"/>
      <c r="O109" s="103"/>
      <c r="P109" s="103"/>
      <c r="U109" s="103"/>
      <c r="X109" s="103"/>
      <c r="Y109" s="103"/>
      <c r="Z109" s="103"/>
      <c r="AA109" s="103"/>
      <c r="AB109" s="103"/>
      <c r="AC109" s="103"/>
      <c r="AD109" s="103"/>
      <c r="AE109" s="103"/>
      <c r="AF109" s="103"/>
      <c r="AG109" s="103"/>
      <c r="AH109" s="103"/>
    </row>
    <row r="110" spans="1:35" x14ac:dyDescent="0.2">
      <c r="A110" s="103"/>
      <c r="B110" s="103"/>
      <c r="C110" s="103"/>
      <c r="D110" s="103"/>
      <c r="E110" s="103"/>
      <c r="F110" s="103"/>
      <c r="G110" s="103"/>
      <c r="H110" s="103"/>
      <c r="I110" s="103"/>
      <c r="J110" s="103"/>
      <c r="K110" s="144"/>
      <c r="L110" s="103"/>
      <c r="M110" s="103"/>
      <c r="N110" s="103"/>
      <c r="O110" s="103"/>
      <c r="P110" s="103"/>
      <c r="U110" s="103"/>
      <c r="X110" s="103"/>
      <c r="Y110" s="136"/>
      <c r="Z110" s="136"/>
      <c r="AA110" s="136"/>
      <c r="AB110" s="136"/>
      <c r="AC110" s="136"/>
      <c r="AD110" s="136"/>
      <c r="AE110" s="136"/>
      <c r="AF110" s="136"/>
      <c r="AG110" s="136"/>
      <c r="AH110" s="136"/>
    </row>
    <row r="111" spans="1:35" x14ac:dyDescent="0.2">
      <c r="A111" s="103"/>
      <c r="B111" s="103"/>
      <c r="C111" s="103"/>
      <c r="D111" s="103"/>
      <c r="E111" s="103"/>
      <c r="F111" s="103"/>
      <c r="G111" s="103"/>
      <c r="H111" s="103"/>
      <c r="I111" s="103"/>
      <c r="J111" s="103"/>
      <c r="K111" s="144"/>
      <c r="L111" s="103"/>
      <c r="M111" s="103"/>
      <c r="N111" s="103"/>
      <c r="O111" s="103"/>
      <c r="P111" s="103"/>
      <c r="U111" s="103"/>
      <c r="X111" s="103"/>
      <c r="Y111" s="140"/>
      <c r="Z111" s="140"/>
      <c r="AA111" s="140"/>
      <c r="AB111" s="140"/>
      <c r="AC111" s="140"/>
      <c r="AD111" s="140"/>
      <c r="AE111" s="140"/>
      <c r="AF111" s="140"/>
      <c r="AG111" s="140"/>
      <c r="AH111" s="140"/>
    </row>
    <row r="112" spans="1:35" x14ac:dyDescent="0.2">
      <c r="A112" s="103"/>
      <c r="B112" s="103"/>
      <c r="C112" s="103"/>
      <c r="D112" s="103"/>
      <c r="E112" s="103"/>
      <c r="F112" s="103"/>
      <c r="G112" s="103"/>
      <c r="H112" s="103"/>
      <c r="I112" s="103"/>
      <c r="J112" s="103"/>
      <c r="K112" s="144"/>
      <c r="L112" s="103"/>
      <c r="M112" s="103"/>
      <c r="N112" s="103"/>
      <c r="O112" s="103"/>
      <c r="P112" s="103"/>
      <c r="U112" s="103"/>
      <c r="X112" s="103"/>
      <c r="Y112" s="27"/>
      <c r="Z112" s="27"/>
      <c r="AA112" s="27"/>
      <c r="AB112" s="27"/>
      <c r="AC112" s="27"/>
      <c r="AD112" s="27"/>
      <c r="AE112" s="27"/>
      <c r="AF112" s="27"/>
      <c r="AG112" s="27"/>
      <c r="AH112" s="27"/>
    </row>
    <row r="113" spans="1:34" x14ac:dyDescent="0.2">
      <c r="A113" s="103"/>
      <c r="B113" s="103"/>
      <c r="C113" s="103"/>
      <c r="D113" s="103"/>
      <c r="E113" s="103"/>
      <c r="F113" s="103"/>
      <c r="G113" s="103"/>
      <c r="H113" s="103"/>
      <c r="I113" s="103"/>
      <c r="J113" s="103"/>
      <c r="K113" s="144"/>
      <c r="L113" s="103"/>
      <c r="M113" s="103"/>
      <c r="N113" s="103"/>
      <c r="O113" s="103"/>
      <c r="P113" s="103"/>
      <c r="U113" s="103"/>
      <c r="X113" s="103"/>
      <c r="Y113" s="27"/>
      <c r="Z113" s="27"/>
      <c r="AA113" s="27"/>
      <c r="AB113" s="27"/>
      <c r="AC113" s="27"/>
      <c r="AD113" s="27"/>
      <c r="AE113" s="103"/>
      <c r="AF113" s="103"/>
      <c r="AG113" s="103"/>
      <c r="AH113" s="103"/>
    </row>
    <row r="114" spans="1:34" x14ac:dyDescent="0.2">
      <c r="A114" s="103"/>
      <c r="B114" s="103"/>
      <c r="C114" s="103"/>
      <c r="D114" s="103"/>
      <c r="E114" s="103"/>
      <c r="F114" s="103"/>
      <c r="G114" s="103"/>
      <c r="H114" s="103"/>
      <c r="I114" s="103"/>
      <c r="J114" s="103"/>
      <c r="K114" s="144"/>
      <c r="L114" s="103"/>
      <c r="M114" s="103"/>
      <c r="N114" s="103"/>
      <c r="O114" s="103"/>
      <c r="P114" s="103"/>
      <c r="U114" s="103"/>
      <c r="X114" s="103"/>
      <c r="Y114" s="103"/>
      <c r="Z114" s="103"/>
      <c r="AA114" s="103"/>
      <c r="AB114" s="103"/>
      <c r="AC114" s="103"/>
      <c r="AD114" s="103"/>
      <c r="AE114" s="103"/>
      <c r="AF114" s="103"/>
      <c r="AG114" s="103"/>
      <c r="AH114" s="103"/>
    </row>
    <row r="115" spans="1:34" x14ac:dyDescent="0.2">
      <c r="A115" s="103"/>
      <c r="B115" s="103"/>
      <c r="C115" s="103"/>
      <c r="D115" s="103"/>
      <c r="E115" s="103"/>
      <c r="F115" s="103"/>
      <c r="G115" s="103"/>
      <c r="H115" s="103"/>
      <c r="I115" s="103"/>
      <c r="J115" s="103"/>
      <c r="K115" s="144"/>
      <c r="L115" s="103"/>
      <c r="M115" s="103"/>
      <c r="N115" s="103"/>
      <c r="O115" s="103"/>
      <c r="P115" s="103"/>
      <c r="U115" s="103"/>
      <c r="X115" s="103"/>
      <c r="Y115" s="103"/>
      <c r="Z115" s="103"/>
      <c r="AA115" s="103"/>
      <c r="AB115" s="103"/>
      <c r="AC115" s="103"/>
      <c r="AD115" s="103"/>
      <c r="AE115" s="103"/>
      <c r="AF115" s="103"/>
      <c r="AG115" s="103"/>
      <c r="AH115" s="103"/>
    </row>
    <row r="116" spans="1:34" x14ac:dyDescent="0.2">
      <c r="A116" s="103"/>
      <c r="B116" s="103"/>
      <c r="C116" s="103"/>
      <c r="D116" s="103"/>
      <c r="E116" s="103"/>
      <c r="F116" s="103"/>
      <c r="G116" s="103"/>
      <c r="H116" s="103"/>
      <c r="I116" s="103"/>
      <c r="J116" s="103"/>
      <c r="K116" s="144"/>
      <c r="L116" s="103"/>
      <c r="M116" s="103"/>
      <c r="N116" s="103"/>
      <c r="O116" s="103"/>
      <c r="P116" s="103"/>
      <c r="U116" s="103"/>
      <c r="X116" s="103"/>
      <c r="Y116" s="140"/>
      <c r="Z116" s="140"/>
      <c r="AA116" s="140"/>
      <c r="AB116" s="140"/>
      <c r="AC116" s="140"/>
      <c r="AD116" s="140"/>
      <c r="AE116" s="140"/>
      <c r="AF116" s="140"/>
      <c r="AG116" s="140"/>
      <c r="AH116" s="140"/>
    </row>
    <row r="117" spans="1:34" x14ac:dyDescent="0.2">
      <c r="A117" s="103"/>
      <c r="B117" s="103"/>
      <c r="C117" s="103"/>
      <c r="D117" s="103"/>
      <c r="E117" s="103"/>
      <c r="F117" s="103"/>
      <c r="G117" s="103"/>
      <c r="H117" s="103"/>
      <c r="I117" s="103"/>
      <c r="J117" s="103"/>
      <c r="K117" s="144"/>
      <c r="L117" s="103"/>
      <c r="M117" s="103"/>
      <c r="N117" s="103"/>
      <c r="O117" s="103"/>
      <c r="P117" s="103"/>
      <c r="U117" s="103"/>
      <c r="X117" s="103"/>
      <c r="Y117" s="27"/>
      <c r="Z117" s="27"/>
      <c r="AA117" s="27"/>
      <c r="AB117" s="27"/>
      <c r="AC117" s="27"/>
      <c r="AD117" s="27"/>
      <c r="AE117" s="27"/>
      <c r="AF117" s="27"/>
      <c r="AG117" s="27"/>
      <c r="AH117" s="27"/>
    </row>
    <row r="118" spans="1:34" x14ac:dyDescent="0.2">
      <c r="A118" s="103"/>
      <c r="B118" s="103"/>
      <c r="C118" s="103"/>
      <c r="D118" s="103"/>
      <c r="E118" s="103"/>
      <c r="F118" s="103"/>
      <c r="G118" s="103"/>
      <c r="H118" s="103"/>
      <c r="I118" s="103"/>
      <c r="J118" s="103"/>
      <c r="K118" s="144"/>
      <c r="L118" s="103"/>
      <c r="M118" s="103"/>
      <c r="N118" s="103"/>
      <c r="O118" s="103"/>
      <c r="P118" s="103"/>
      <c r="U118" s="103"/>
      <c r="X118" s="103"/>
      <c r="Y118" s="27"/>
      <c r="Z118" s="27"/>
      <c r="AA118" s="27"/>
      <c r="AB118" s="27"/>
      <c r="AC118" s="27"/>
      <c r="AD118" s="27"/>
      <c r="AE118" s="27"/>
      <c r="AF118" s="27"/>
      <c r="AG118" s="27"/>
      <c r="AH118" s="27"/>
    </row>
    <row r="119" spans="1:34" x14ac:dyDescent="0.2">
      <c r="A119" s="103"/>
      <c r="B119" s="103"/>
      <c r="C119" s="103"/>
      <c r="D119" s="103"/>
      <c r="E119" s="103"/>
      <c r="F119" s="103"/>
      <c r="G119" s="103"/>
      <c r="H119" s="103"/>
      <c r="I119" s="103"/>
      <c r="J119" s="103"/>
      <c r="K119" s="144"/>
      <c r="L119" s="103"/>
      <c r="M119" s="103"/>
      <c r="N119" s="103"/>
      <c r="O119" s="103"/>
      <c r="P119" s="103"/>
      <c r="U119" s="103"/>
      <c r="X119" s="103"/>
      <c r="Y119" s="27"/>
      <c r="Z119" s="27"/>
      <c r="AA119" s="27"/>
      <c r="AB119" s="27"/>
      <c r="AC119" s="27"/>
      <c r="AD119" s="27"/>
      <c r="AE119" s="27"/>
      <c r="AF119" s="27"/>
      <c r="AG119" s="27"/>
      <c r="AH119" s="27"/>
    </row>
    <row r="120" spans="1:34" x14ac:dyDescent="0.2">
      <c r="A120" s="103"/>
      <c r="B120" s="103"/>
      <c r="C120" s="103"/>
      <c r="D120" s="103"/>
      <c r="E120" s="103"/>
      <c r="F120" s="103"/>
      <c r="G120" s="103"/>
      <c r="H120" s="103"/>
      <c r="I120" s="103"/>
      <c r="J120" s="103"/>
      <c r="K120" s="144"/>
      <c r="L120" s="103"/>
      <c r="M120" s="103"/>
      <c r="N120" s="103"/>
      <c r="O120" s="103"/>
      <c r="P120" s="103"/>
      <c r="U120" s="103"/>
      <c r="X120" s="103"/>
      <c r="Y120" s="27"/>
      <c r="Z120" s="27"/>
      <c r="AA120" s="27"/>
      <c r="AB120" s="27"/>
      <c r="AC120" s="27"/>
      <c r="AD120" s="27"/>
      <c r="AE120" s="27"/>
      <c r="AF120" s="27"/>
      <c r="AG120" s="27"/>
      <c r="AH120" s="27"/>
    </row>
    <row r="121" spans="1:34" x14ac:dyDescent="0.2">
      <c r="A121" s="103"/>
      <c r="B121" s="103"/>
      <c r="C121" s="103"/>
      <c r="D121" s="103"/>
      <c r="E121" s="103"/>
      <c r="F121" s="103"/>
      <c r="G121" s="103"/>
      <c r="H121" s="103"/>
      <c r="I121" s="103"/>
      <c r="J121" s="103"/>
      <c r="K121" s="144"/>
      <c r="L121" s="103"/>
      <c r="M121" s="103"/>
      <c r="N121" s="103"/>
      <c r="O121" s="103"/>
      <c r="P121" s="103"/>
      <c r="U121" s="103"/>
      <c r="X121" s="103"/>
      <c r="Y121" s="142"/>
      <c r="Z121" s="142"/>
      <c r="AA121" s="142"/>
      <c r="AB121" s="142"/>
      <c r="AC121" s="142"/>
      <c r="AD121" s="142"/>
      <c r="AE121" s="142"/>
      <c r="AF121" s="142"/>
      <c r="AG121" s="142"/>
      <c r="AH121" s="142"/>
    </row>
    <row r="122" spans="1:34" x14ac:dyDescent="0.2">
      <c r="A122" s="103"/>
      <c r="B122" s="103"/>
      <c r="C122" s="103"/>
      <c r="D122" s="103"/>
      <c r="E122" s="103"/>
      <c r="F122" s="103"/>
      <c r="G122" s="103"/>
      <c r="H122" s="103"/>
      <c r="I122" s="103"/>
      <c r="J122" s="103"/>
      <c r="K122" s="144"/>
      <c r="L122" s="103"/>
      <c r="M122" s="103"/>
      <c r="N122" s="103"/>
      <c r="O122" s="103"/>
      <c r="P122" s="103"/>
      <c r="U122" s="103"/>
    </row>
    <row r="123" spans="1:34" x14ac:dyDescent="0.2">
      <c r="A123" s="103"/>
      <c r="B123" s="103"/>
      <c r="C123" s="103"/>
      <c r="D123" s="103"/>
      <c r="E123" s="103"/>
      <c r="F123" s="103"/>
      <c r="G123" s="103"/>
      <c r="H123" s="103"/>
      <c r="I123" s="103"/>
      <c r="J123" s="103"/>
      <c r="K123" s="144"/>
      <c r="L123" s="103"/>
      <c r="M123" s="103"/>
      <c r="N123" s="103"/>
      <c r="O123" s="103"/>
      <c r="P123" s="103"/>
      <c r="U123" s="103"/>
    </row>
    <row r="124" spans="1:34" x14ac:dyDescent="0.2">
      <c r="A124" s="103"/>
      <c r="B124" s="103"/>
      <c r="C124" s="103"/>
      <c r="D124" s="103"/>
      <c r="E124" s="103"/>
      <c r="F124" s="103"/>
      <c r="G124" s="103"/>
      <c r="H124" s="103"/>
      <c r="I124" s="103"/>
      <c r="J124" s="103"/>
      <c r="K124" s="144"/>
      <c r="L124" s="103"/>
      <c r="M124" s="103"/>
      <c r="N124" s="103"/>
      <c r="O124" s="103"/>
      <c r="P124" s="103"/>
      <c r="U124" s="103"/>
    </row>
    <row r="125" spans="1:34" x14ac:dyDescent="0.2">
      <c r="A125" s="103"/>
      <c r="B125" s="103"/>
      <c r="C125" s="103"/>
      <c r="D125" s="103"/>
      <c r="E125" s="103"/>
      <c r="F125" s="103"/>
      <c r="G125" s="103"/>
      <c r="H125" s="103"/>
      <c r="I125" s="103"/>
      <c r="J125" s="103"/>
      <c r="K125" s="144"/>
      <c r="L125" s="103"/>
      <c r="M125" s="103"/>
      <c r="N125" s="103"/>
      <c r="O125" s="103"/>
      <c r="P125" s="103"/>
      <c r="U125" s="103"/>
    </row>
    <row r="126" spans="1:34" x14ac:dyDescent="0.2">
      <c r="A126" s="103"/>
      <c r="B126" s="103"/>
      <c r="C126" s="103"/>
      <c r="D126" s="103"/>
      <c r="E126" s="103"/>
      <c r="F126" s="103"/>
      <c r="G126" s="103"/>
      <c r="H126" s="103"/>
      <c r="I126" s="103"/>
      <c r="J126" s="103"/>
      <c r="K126" s="144"/>
      <c r="L126" s="103"/>
      <c r="M126" s="103"/>
      <c r="N126" s="103"/>
      <c r="O126" s="103"/>
      <c r="P126" s="103"/>
      <c r="U126" s="103"/>
    </row>
    <row r="127" spans="1:34" x14ac:dyDescent="0.2">
      <c r="A127" s="103"/>
      <c r="B127" s="103"/>
      <c r="C127" s="103"/>
      <c r="D127" s="103"/>
      <c r="E127" s="103"/>
      <c r="F127" s="103"/>
      <c r="G127" s="103"/>
      <c r="H127" s="103"/>
      <c r="I127" s="103"/>
      <c r="J127" s="103"/>
      <c r="K127" s="144"/>
      <c r="L127" s="103"/>
      <c r="M127" s="103"/>
      <c r="N127" s="103"/>
      <c r="O127" s="103"/>
      <c r="P127" s="103"/>
      <c r="U127" s="103"/>
    </row>
    <row r="128" spans="1:34" x14ac:dyDescent="0.2">
      <c r="A128" s="103"/>
      <c r="B128" s="103"/>
      <c r="C128" s="103"/>
      <c r="D128" s="103"/>
      <c r="E128" s="103"/>
      <c r="F128" s="103"/>
      <c r="G128" s="103"/>
      <c r="H128" s="103"/>
      <c r="I128" s="103"/>
      <c r="J128" s="103"/>
      <c r="K128" s="144"/>
      <c r="L128" s="103"/>
      <c r="M128" s="103"/>
      <c r="N128" s="103"/>
      <c r="O128" s="103"/>
      <c r="P128" s="103"/>
      <c r="U128" s="103"/>
    </row>
    <row r="129" spans="1:21" x14ac:dyDescent="0.2">
      <c r="A129" s="103"/>
      <c r="B129" s="103"/>
      <c r="C129" s="103"/>
      <c r="D129" s="103"/>
      <c r="E129" s="103"/>
      <c r="F129" s="103"/>
      <c r="G129" s="103"/>
      <c r="H129" s="103"/>
      <c r="I129" s="103"/>
      <c r="J129" s="103"/>
      <c r="K129" s="144"/>
      <c r="L129" s="103"/>
      <c r="M129" s="103"/>
      <c r="N129" s="103"/>
      <c r="O129" s="103"/>
      <c r="P129" s="103"/>
      <c r="U129" s="103"/>
    </row>
    <row r="130" spans="1:21" x14ac:dyDescent="0.2">
      <c r="A130" s="103"/>
      <c r="B130" s="103"/>
      <c r="C130" s="103"/>
      <c r="D130" s="103"/>
      <c r="E130" s="103"/>
      <c r="F130" s="103"/>
      <c r="G130" s="103"/>
      <c r="H130" s="103"/>
      <c r="I130" s="103"/>
      <c r="J130" s="103"/>
      <c r="K130" s="144"/>
      <c r="L130" s="103"/>
      <c r="M130" s="103"/>
      <c r="N130" s="103"/>
      <c r="O130" s="103"/>
      <c r="P130" s="103"/>
      <c r="U130" s="103"/>
    </row>
    <row r="131" spans="1:21" x14ac:dyDescent="0.2">
      <c r="A131" s="103"/>
      <c r="B131" s="103"/>
      <c r="C131" s="103"/>
      <c r="D131" s="103"/>
      <c r="E131" s="103"/>
      <c r="F131" s="103"/>
      <c r="G131" s="103"/>
      <c r="H131" s="103"/>
      <c r="I131" s="103"/>
      <c r="J131" s="103"/>
      <c r="K131" s="144"/>
      <c r="L131" s="103"/>
      <c r="M131" s="103"/>
      <c r="N131" s="103"/>
      <c r="O131" s="103"/>
      <c r="P131" s="103"/>
      <c r="U131" s="103"/>
    </row>
    <row r="132" spans="1:21" x14ac:dyDescent="0.2">
      <c r="A132" s="103"/>
      <c r="B132" s="103"/>
      <c r="C132" s="103"/>
      <c r="D132" s="103"/>
      <c r="E132" s="103"/>
      <c r="F132" s="103"/>
      <c r="G132" s="103"/>
      <c r="H132" s="103"/>
      <c r="I132" s="103"/>
      <c r="J132" s="103"/>
      <c r="K132" s="144"/>
      <c r="L132" s="103"/>
      <c r="M132" s="103"/>
      <c r="N132" s="103"/>
      <c r="O132" s="103"/>
      <c r="P132" s="103"/>
      <c r="U132" s="103"/>
    </row>
    <row r="133" spans="1:21" x14ac:dyDescent="0.2">
      <c r="A133" s="103"/>
      <c r="B133" s="103"/>
      <c r="C133" s="103"/>
      <c r="D133" s="103"/>
      <c r="E133" s="103"/>
      <c r="F133" s="103"/>
      <c r="G133" s="103"/>
      <c r="H133" s="103"/>
      <c r="I133" s="103"/>
      <c r="J133" s="103"/>
      <c r="K133" s="144"/>
      <c r="L133" s="103"/>
      <c r="M133" s="103"/>
      <c r="N133" s="103"/>
      <c r="O133" s="103"/>
      <c r="P133" s="103"/>
      <c r="U133" s="103"/>
    </row>
    <row r="134" spans="1:21" x14ac:dyDescent="0.2">
      <c r="A134" s="103"/>
      <c r="B134" s="103"/>
      <c r="C134" s="103"/>
      <c r="D134" s="103"/>
      <c r="E134" s="103"/>
      <c r="F134" s="103"/>
      <c r="G134" s="103"/>
      <c r="H134" s="103"/>
      <c r="I134" s="103"/>
      <c r="J134" s="103"/>
      <c r="K134" s="144"/>
      <c r="L134" s="103"/>
      <c r="M134" s="103"/>
      <c r="N134" s="103"/>
      <c r="O134" s="103"/>
      <c r="P134" s="103"/>
      <c r="U134" s="103"/>
    </row>
    <row r="135" spans="1:21" x14ac:dyDescent="0.2">
      <c r="A135" s="103"/>
      <c r="B135" s="103"/>
      <c r="C135" s="103"/>
      <c r="D135" s="103"/>
      <c r="E135" s="103"/>
      <c r="F135" s="103"/>
      <c r="G135" s="103"/>
      <c r="H135" s="103"/>
      <c r="I135" s="103"/>
      <c r="J135" s="103"/>
      <c r="K135" s="144"/>
      <c r="L135" s="103"/>
      <c r="M135" s="103"/>
      <c r="N135" s="103"/>
      <c r="O135" s="103"/>
      <c r="P135" s="103"/>
      <c r="U135" s="103"/>
    </row>
    <row r="136" spans="1:21" x14ac:dyDescent="0.2">
      <c r="A136" s="103"/>
      <c r="B136" s="103"/>
      <c r="C136" s="103"/>
      <c r="D136" s="103"/>
      <c r="E136" s="103"/>
      <c r="F136" s="103"/>
      <c r="G136" s="103"/>
      <c r="H136" s="103"/>
      <c r="I136" s="103"/>
      <c r="J136" s="103"/>
      <c r="K136" s="144"/>
      <c r="L136" s="103"/>
      <c r="M136" s="103"/>
      <c r="N136" s="103"/>
      <c r="O136" s="103"/>
      <c r="P136" s="103"/>
      <c r="U136" s="103"/>
    </row>
    <row r="137" spans="1:21" x14ac:dyDescent="0.2">
      <c r="A137" s="103"/>
      <c r="B137" s="103"/>
      <c r="C137" s="103"/>
      <c r="D137" s="103"/>
      <c r="E137" s="103"/>
      <c r="F137" s="103"/>
      <c r="G137" s="103"/>
      <c r="H137" s="103"/>
      <c r="I137" s="103"/>
      <c r="J137" s="103"/>
      <c r="K137" s="144"/>
      <c r="L137" s="103"/>
      <c r="M137" s="103"/>
      <c r="N137" s="103"/>
      <c r="O137" s="103"/>
      <c r="P137" s="103"/>
      <c r="U137" s="103"/>
    </row>
    <row r="138" spans="1:21" x14ac:dyDescent="0.2">
      <c r="A138" s="103"/>
      <c r="B138" s="103"/>
      <c r="C138" s="103"/>
      <c r="D138" s="103"/>
      <c r="E138" s="103"/>
      <c r="F138" s="103"/>
      <c r="G138" s="103"/>
      <c r="H138" s="103"/>
      <c r="I138" s="103"/>
      <c r="J138" s="103"/>
      <c r="K138" s="144"/>
      <c r="L138" s="103"/>
      <c r="M138" s="103"/>
      <c r="N138" s="103"/>
      <c r="O138" s="103"/>
      <c r="P138" s="103"/>
      <c r="U138" s="103"/>
    </row>
    <row r="139" spans="1:21" x14ac:dyDescent="0.2">
      <c r="A139" s="103"/>
      <c r="B139" s="103"/>
      <c r="C139" s="103"/>
      <c r="D139" s="103"/>
      <c r="E139" s="103"/>
      <c r="F139" s="103"/>
      <c r="G139" s="103"/>
      <c r="H139" s="103"/>
      <c r="I139" s="103"/>
      <c r="J139" s="103"/>
      <c r="K139" s="144"/>
      <c r="L139" s="103"/>
      <c r="M139" s="103"/>
      <c r="N139" s="103"/>
      <c r="O139" s="103"/>
      <c r="P139" s="103"/>
      <c r="U139" s="103"/>
    </row>
    <row r="140" spans="1:21" x14ac:dyDescent="0.2">
      <c r="A140" s="103"/>
      <c r="B140" s="103"/>
      <c r="C140" s="103"/>
      <c r="D140" s="103"/>
      <c r="E140" s="103"/>
      <c r="F140" s="103"/>
      <c r="G140" s="103"/>
      <c r="H140" s="103"/>
      <c r="I140" s="103"/>
      <c r="J140" s="103"/>
      <c r="K140" s="144"/>
      <c r="L140" s="103"/>
      <c r="M140" s="103"/>
      <c r="N140" s="103"/>
      <c r="O140" s="103"/>
      <c r="P140" s="103"/>
      <c r="U140" s="103"/>
    </row>
    <row r="141" spans="1:21" x14ac:dyDescent="0.2">
      <c r="A141" s="103"/>
      <c r="B141" s="103"/>
      <c r="C141" s="103"/>
      <c r="D141" s="103"/>
      <c r="E141" s="103"/>
      <c r="F141" s="103"/>
      <c r="G141" s="103"/>
      <c r="H141" s="103"/>
      <c r="I141" s="103"/>
      <c r="J141" s="103"/>
      <c r="K141" s="144"/>
      <c r="L141" s="103"/>
      <c r="M141" s="103"/>
      <c r="N141" s="103"/>
      <c r="O141" s="103"/>
      <c r="P141" s="103"/>
      <c r="U141" s="103"/>
    </row>
    <row r="142" spans="1:21" x14ac:dyDescent="0.2">
      <c r="A142" s="103"/>
      <c r="B142" s="103"/>
      <c r="C142" s="103"/>
      <c r="D142" s="103"/>
      <c r="E142" s="103"/>
      <c r="F142" s="103"/>
      <c r="G142" s="103"/>
      <c r="H142" s="103"/>
      <c r="I142" s="103"/>
      <c r="J142" s="103"/>
      <c r="K142" s="144"/>
      <c r="L142" s="103"/>
      <c r="M142" s="103"/>
      <c r="N142" s="103"/>
      <c r="O142" s="103"/>
      <c r="P142" s="103"/>
      <c r="U142" s="103"/>
    </row>
    <row r="143" spans="1:21" x14ac:dyDescent="0.2">
      <c r="A143" s="103"/>
      <c r="B143" s="103"/>
      <c r="C143" s="103"/>
      <c r="D143" s="103"/>
      <c r="E143" s="103"/>
      <c r="F143" s="103"/>
      <c r="G143" s="103"/>
      <c r="H143" s="103"/>
      <c r="I143" s="103"/>
      <c r="J143" s="103"/>
      <c r="K143" s="144"/>
      <c r="L143" s="103"/>
      <c r="M143" s="103"/>
      <c r="N143" s="103"/>
      <c r="O143" s="103"/>
      <c r="P143" s="103"/>
      <c r="U143" s="103"/>
    </row>
    <row r="144" spans="1:21" x14ac:dyDescent="0.2">
      <c r="A144" s="103"/>
      <c r="B144" s="103"/>
      <c r="C144" s="103"/>
      <c r="D144" s="103"/>
      <c r="E144" s="103"/>
      <c r="F144" s="103"/>
      <c r="G144" s="103"/>
      <c r="H144" s="103"/>
      <c r="I144" s="103"/>
      <c r="J144" s="103"/>
      <c r="K144" s="144"/>
      <c r="L144" s="103"/>
      <c r="M144" s="103"/>
      <c r="N144" s="103"/>
      <c r="O144" s="103"/>
      <c r="P144" s="103"/>
      <c r="U144" s="103"/>
    </row>
    <row r="145" spans="1:21" x14ac:dyDescent="0.2">
      <c r="A145" s="103"/>
      <c r="B145" s="103"/>
      <c r="C145" s="103"/>
      <c r="D145" s="103"/>
      <c r="E145" s="103"/>
      <c r="F145" s="103"/>
      <c r="G145" s="103"/>
      <c r="H145" s="103"/>
      <c r="I145" s="103"/>
      <c r="J145" s="103"/>
      <c r="K145" s="144"/>
      <c r="L145" s="103"/>
      <c r="M145" s="103"/>
      <c r="N145" s="103"/>
      <c r="O145" s="103"/>
      <c r="P145" s="103"/>
      <c r="U145" s="103"/>
    </row>
    <row r="146" spans="1:21" x14ac:dyDescent="0.2">
      <c r="A146" s="103"/>
      <c r="B146" s="103"/>
      <c r="C146" s="103"/>
      <c r="D146" s="103"/>
      <c r="E146" s="103"/>
      <c r="F146" s="103"/>
      <c r="G146" s="103"/>
      <c r="H146" s="103"/>
      <c r="I146" s="103"/>
      <c r="J146" s="103"/>
      <c r="K146" s="144"/>
      <c r="L146" s="103"/>
      <c r="M146" s="103"/>
      <c r="N146" s="103"/>
      <c r="O146" s="103"/>
      <c r="P146" s="103"/>
      <c r="U146" s="103"/>
    </row>
    <row r="147" spans="1:21" x14ac:dyDescent="0.2">
      <c r="A147" s="103"/>
      <c r="B147" s="103"/>
      <c r="C147" s="103"/>
      <c r="D147" s="103"/>
      <c r="E147" s="103"/>
      <c r="F147" s="103"/>
      <c r="G147" s="103"/>
      <c r="H147" s="103"/>
      <c r="I147" s="103"/>
      <c r="J147" s="103"/>
      <c r="K147" s="144"/>
      <c r="L147" s="103"/>
      <c r="M147" s="103"/>
      <c r="N147" s="103"/>
      <c r="O147" s="103"/>
      <c r="P147" s="103"/>
      <c r="U147" s="103"/>
    </row>
    <row r="148" spans="1:21" x14ac:dyDescent="0.2">
      <c r="A148" s="103"/>
      <c r="B148" s="103"/>
      <c r="C148" s="103"/>
      <c r="D148" s="103"/>
      <c r="E148" s="103"/>
      <c r="F148" s="103"/>
      <c r="G148" s="103"/>
      <c r="H148" s="103"/>
      <c r="I148" s="103"/>
      <c r="J148" s="103"/>
      <c r="K148" s="144"/>
      <c r="L148" s="103"/>
      <c r="M148" s="103"/>
      <c r="N148" s="103"/>
      <c r="O148" s="103"/>
      <c r="P148" s="103"/>
      <c r="U148" s="103"/>
    </row>
    <row r="149" spans="1:21" x14ac:dyDescent="0.2">
      <c r="A149" s="103"/>
      <c r="B149" s="103"/>
      <c r="C149" s="103"/>
      <c r="D149" s="103"/>
      <c r="E149" s="103"/>
      <c r="F149" s="103"/>
      <c r="G149" s="103"/>
      <c r="H149" s="103"/>
      <c r="I149" s="103"/>
      <c r="J149" s="103"/>
      <c r="K149" s="144"/>
      <c r="L149" s="103"/>
      <c r="M149" s="103"/>
      <c r="N149" s="103"/>
      <c r="O149" s="103"/>
      <c r="P149" s="103"/>
      <c r="U149" s="103"/>
    </row>
    <row r="150" spans="1:21" x14ac:dyDescent="0.2">
      <c r="A150" s="103"/>
      <c r="B150" s="103"/>
      <c r="C150" s="103"/>
      <c r="D150" s="103"/>
      <c r="E150" s="103"/>
      <c r="F150" s="103"/>
      <c r="G150" s="103"/>
      <c r="H150" s="103"/>
      <c r="I150" s="103"/>
      <c r="J150" s="103"/>
      <c r="K150" s="144"/>
      <c r="L150" s="103"/>
      <c r="M150" s="103"/>
      <c r="N150" s="103"/>
      <c r="O150" s="103"/>
      <c r="P150" s="103"/>
      <c r="U150" s="103"/>
    </row>
    <row r="151" spans="1:21" x14ac:dyDescent="0.2">
      <c r="A151" s="103"/>
      <c r="B151" s="103"/>
      <c r="C151" s="103"/>
      <c r="D151" s="103"/>
      <c r="E151" s="103"/>
      <c r="F151" s="103"/>
      <c r="G151" s="103"/>
      <c r="H151" s="103"/>
      <c r="I151" s="103"/>
      <c r="J151" s="103"/>
      <c r="K151" s="144"/>
      <c r="L151" s="103"/>
      <c r="M151" s="103"/>
      <c r="N151" s="103"/>
      <c r="O151" s="103"/>
      <c r="P151" s="103"/>
      <c r="U151" s="103"/>
    </row>
    <row r="152" spans="1:21" x14ac:dyDescent="0.2">
      <c r="A152" s="103"/>
      <c r="B152" s="103"/>
      <c r="C152" s="103"/>
      <c r="D152" s="103"/>
      <c r="E152" s="103"/>
      <c r="F152" s="103"/>
      <c r="G152" s="103"/>
      <c r="H152" s="103"/>
      <c r="I152" s="103"/>
      <c r="J152" s="103"/>
      <c r="K152" s="144"/>
      <c r="L152" s="103"/>
      <c r="M152" s="103"/>
      <c r="N152" s="103"/>
      <c r="O152" s="103"/>
      <c r="P152" s="103"/>
      <c r="U152" s="103"/>
    </row>
    <row r="153" spans="1:21" x14ac:dyDescent="0.2">
      <c r="A153" s="103"/>
      <c r="B153" s="103"/>
      <c r="C153" s="103"/>
      <c r="D153" s="103"/>
      <c r="E153" s="103"/>
      <c r="F153" s="103"/>
      <c r="G153" s="103"/>
      <c r="H153" s="103"/>
      <c r="I153" s="103"/>
      <c r="J153" s="103"/>
      <c r="K153" s="144"/>
      <c r="L153" s="103"/>
      <c r="M153" s="103"/>
      <c r="N153" s="103"/>
      <c r="O153" s="103"/>
      <c r="P153" s="103"/>
      <c r="U153" s="103"/>
    </row>
    <row r="154" spans="1:21" x14ac:dyDescent="0.2">
      <c r="A154" s="103"/>
      <c r="B154" s="103"/>
      <c r="C154" s="103"/>
      <c r="D154" s="103"/>
      <c r="E154" s="103"/>
      <c r="F154" s="103"/>
      <c r="G154" s="103"/>
      <c r="H154" s="103"/>
      <c r="I154" s="103"/>
      <c r="J154" s="103"/>
      <c r="K154" s="144"/>
      <c r="L154" s="103"/>
      <c r="M154" s="103"/>
      <c r="N154" s="103"/>
      <c r="O154" s="103"/>
      <c r="P154" s="103"/>
      <c r="U154" s="103"/>
    </row>
    <row r="155" spans="1:21" x14ac:dyDescent="0.2">
      <c r="A155" s="103"/>
      <c r="B155" s="103"/>
      <c r="C155" s="103"/>
      <c r="D155" s="103"/>
      <c r="E155" s="103"/>
      <c r="F155" s="103"/>
      <c r="G155" s="103"/>
      <c r="H155" s="103"/>
      <c r="I155" s="103"/>
      <c r="J155" s="103"/>
      <c r="K155" s="144"/>
      <c r="L155" s="103"/>
      <c r="M155" s="103"/>
      <c r="N155" s="103"/>
      <c r="O155" s="103"/>
      <c r="P155" s="103"/>
      <c r="U155" s="103"/>
    </row>
    <row r="156" spans="1:21" x14ac:dyDescent="0.2">
      <c r="A156" s="103"/>
      <c r="B156" s="103"/>
      <c r="C156" s="103"/>
      <c r="D156" s="103"/>
      <c r="E156" s="103"/>
      <c r="F156" s="103"/>
      <c r="G156" s="103"/>
      <c r="H156" s="103"/>
      <c r="I156" s="103"/>
      <c r="J156" s="103"/>
      <c r="K156" s="144"/>
      <c r="L156" s="103"/>
      <c r="M156" s="103"/>
      <c r="N156" s="103"/>
      <c r="O156" s="103"/>
      <c r="P156" s="103"/>
      <c r="U156" s="103"/>
    </row>
    <row r="157" spans="1:21" x14ac:dyDescent="0.2">
      <c r="A157" s="103"/>
      <c r="B157" s="103"/>
      <c r="C157" s="103"/>
      <c r="D157" s="103"/>
      <c r="E157" s="103"/>
      <c r="F157" s="103"/>
      <c r="G157" s="103"/>
      <c r="H157" s="103"/>
      <c r="I157" s="103"/>
      <c r="J157" s="103"/>
      <c r="K157" s="144"/>
      <c r="L157" s="103"/>
      <c r="M157" s="103"/>
      <c r="N157" s="103"/>
      <c r="O157" s="103"/>
      <c r="P157" s="103"/>
      <c r="U157" s="103"/>
    </row>
    <row r="158" spans="1:21" x14ac:dyDescent="0.2">
      <c r="A158" s="103"/>
      <c r="B158" s="103"/>
      <c r="C158" s="103"/>
      <c r="D158" s="103"/>
      <c r="E158" s="103"/>
      <c r="F158" s="103"/>
      <c r="G158" s="103"/>
      <c r="H158" s="103"/>
      <c r="I158" s="103"/>
      <c r="J158" s="103"/>
      <c r="K158" s="144"/>
      <c r="L158" s="103"/>
      <c r="M158" s="103"/>
      <c r="N158" s="103"/>
      <c r="O158" s="103"/>
      <c r="P158" s="103"/>
      <c r="U158" s="103"/>
    </row>
    <row r="159" spans="1:21" x14ac:dyDescent="0.2">
      <c r="A159" s="103"/>
      <c r="B159" s="103"/>
      <c r="C159" s="103"/>
      <c r="D159" s="103"/>
      <c r="E159" s="103"/>
      <c r="F159" s="103"/>
      <c r="G159" s="103"/>
      <c r="H159" s="103"/>
      <c r="I159" s="103"/>
      <c r="J159" s="103"/>
      <c r="K159" s="144"/>
      <c r="L159" s="103"/>
      <c r="M159" s="103"/>
      <c r="N159" s="103"/>
      <c r="O159" s="103"/>
      <c r="P159" s="103"/>
      <c r="U159" s="103"/>
    </row>
    <row r="160" spans="1:21" x14ac:dyDescent="0.2">
      <c r="A160" s="103"/>
      <c r="B160" s="103"/>
      <c r="C160" s="103"/>
      <c r="D160" s="103"/>
      <c r="E160" s="103"/>
      <c r="F160" s="103"/>
      <c r="G160" s="103"/>
      <c r="H160" s="103"/>
      <c r="I160" s="103"/>
      <c r="J160" s="103"/>
      <c r="K160" s="144"/>
      <c r="L160" s="103"/>
      <c r="M160" s="103"/>
      <c r="N160" s="103"/>
      <c r="O160" s="103"/>
      <c r="P160" s="103"/>
      <c r="U160" s="103"/>
    </row>
    <row r="161" spans="1:21" x14ac:dyDescent="0.2">
      <c r="A161" s="103"/>
      <c r="B161" s="103"/>
      <c r="C161" s="103"/>
      <c r="D161" s="103"/>
      <c r="E161" s="103"/>
      <c r="F161" s="103"/>
      <c r="G161" s="103"/>
      <c r="H161" s="103"/>
      <c r="I161" s="103"/>
      <c r="J161" s="103"/>
      <c r="K161" s="144"/>
      <c r="L161" s="103"/>
      <c r="M161" s="103"/>
      <c r="N161" s="103"/>
      <c r="O161" s="103"/>
      <c r="P161" s="103"/>
      <c r="U161" s="103"/>
    </row>
    <row r="162" spans="1:21" x14ac:dyDescent="0.2">
      <c r="A162" s="103"/>
      <c r="B162" s="103"/>
      <c r="C162" s="103"/>
      <c r="D162" s="103"/>
      <c r="E162" s="103"/>
      <c r="F162" s="103"/>
      <c r="G162" s="103"/>
      <c r="H162" s="103"/>
      <c r="I162" s="103"/>
      <c r="J162" s="103"/>
      <c r="K162" s="144"/>
      <c r="L162" s="103"/>
      <c r="M162" s="103"/>
      <c r="N162" s="103"/>
      <c r="O162" s="103"/>
      <c r="P162" s="103"/>
      <c r="U162" s="103"/>
    </row>
    <row r="163" spans="1:21" x14ac:dyDescent="0.2">
      <c r="A163" s="103"/>
      <c r="B163" s="103"/>
      <c r="C163" s="103"/>
      <c r="D163" s="103"/>
      <c r="E163" s="103"/>
      <c r="F163" s="103"/>
      <c r="G163" s="103"/>
      <c r="H163" s="103"/>
      <c r="I163" s="103"/>
      <c r="J163" s="103"/>
      <c r="K163" s="144"/>
      <c r="L163" s="103"/>
      <c r="M163" s="103"/>
      <c r="N163" s="103"/>
      <c r="O163" s="103"/>
      <c r="P163" s="103"/>
      <c r="U163" s="103"/>
    </row>
    <row r="164" spans="1:21" x14ac:dyDescent="0.2">
      <c r="A164" s="103"/>
      <c r="B164" s="103"/>
      <c r="C164" s="103"/>
      <c r="D164" s="103"/>
      <c r="E164" s="103"/>
      <c r="F164" s="103"/>
      <c r="G164" s="103"/>
      <c r="H164" s="103"/>
      <c r="I164" s="103"/>
      <c r="J164" s="103"/>
      <c r="K164" s="144"/>
      <c r="L164" s="103"/>
      <c r="M164" s="103"/>
      <c r="N164" s="103"/>
      <c r="O164" s="103"/>
      <c r="P164" s="103"/>
      <c r="U164" s="103"/>
    </row>
    <row r="165" spans="1:21" x14ac:dyDescent="0.2">
      <c r="A165" s="103"/>
      <c r="B165" s="103"/>
      <c r="C165" s="103"/>
      <c r="D165" s="103"/>
      <c r="E165" s="103"/>
      <c r="F165" s="103"/>
      <c r="G165" s="103"/>
      <c r="H165" s="103"/>
      <c r="I165" s="103"/>
      <c r="J165" s="103"/>
      <c r="K165" s="144"/>
      <c r="L165" s="103"/>
      <c r="M165" s="103"/>
      <c r="N165" s="103"/>
      <c r="O165" s="103"/>
      <c r="P165" s="103"/>
      <c r="U165" s="103"/>
    </row>
    <row r="166" spans="1:21" x14ac:dyDescent="0.2">
      <c r="A166" s="103"/>
      <c r="B166" s="103"/>
      <c r="C166" s="103"/>
      <c r="D166" s="103"/>
      <c r="E166" s="103"/>
      <c r="F166" s="103"/>
      <c r="G166" s="103"/>
      <c r="H166" s="103"/>
      <c r="I166" s="103"/>
      <c r="J166" s="103"/>
      <c r="K166" s="144"/>
      <c r="L166" s="103"/>
      <c r="M166" s="103"/>
      <c r="N166" s="103"/>
      <c r="O166" s="103"/>
      <c r="P166" s="103"/>
      <c r="U166" s="103"/>
    </row>
    <row r="167" spans="1:21" x14ac:dyDescent="0.2">
      <c r="A167" s="103"/>
      <c r="B167" s="103"/>
      <c r="C167" s="103"/>
      <c r="D167" s="103"/>
      <c r="E167" s="103"/>
      <c r="F167" s="103"/>
      <c r="G167" s="103"/>
      <c r="H167" s="103"/>
      <c r="I167" s="103"/>
      <c r="J167" s="103"/>
      <c r="K167" s="144"/>
      <c r="L167" s="103"/>
      <c r="M167" s="103"/>
      <c r="N167" s="103"/>
      <c r="O167" s="103"/>
      <c r="P167" s="103"/>
      <c r="U167" s="103"/>
    </row>
    <row r="168" spans="1:21" x14ac:dyDescent="0.2">
      <c r="A168" s="103"/>
      <c r="B168" s="103"/>
      <c r="C168" s="103"/>
      <c r="D168" s="103"/>
      <c r="E168" s="103"/>
      <c r="F168" s="103"/>
      <c r="G168" s="103"/>
      <c r="H168" s="103"/>
      <c r="I168" s="103"/>
      <c r="J168" s="103"/>
      <c r="K168" s="144"/>
      <c r="L168" s="103"/>
      <c r="M168" s="103"/>
      <c r="N168" s="103"/>
      <c r="O168" s="103"/>
      <c r="P168" s="103"/>
      <c r="U168" s="103"/>
    </row>
    <row r="169" spans="1:21" x14ac:dyDescent="0.2">
      <c r="A169" s="103"/>
      <c r="B169" s="103"/>
      <c r="C169" s="103"/>
      <c r="D169" s="103"/>
      <c r="E169" s="103"/>
      <c r="F169" s="103"/>
      <c r="G169" s="103"/>
      <c r="H169" s="103"/>
      <c r="I169" s="103"/>
      <c r="J169" s="103"/>
      <c r="K169" s="144"/>
      <c r="L169" s="103"/>
      <c r="M169" s="103"/>
      <c r="N169" s="103"/>
      <c r="O169" s="103"/>
      <c r="P169" s="103"/>
      <c r="U169" s="103"/>
    </row>
    <row r="170" spans="1:21" x14ac:dyDescent="0.2">
      <c r="A170" s="103"/>
      <c r="B170" s="103"/>
      <c r="C170" s="103"/>
      <c r="D170" s="103"/>
      <c r="E170" s="103"/>
      <c r="F170" s="103"/>
      <c r="G170" s="103"/>
      <c r="H170" s="103"/>
      <c r="I170" s="103"/>
      <c r="J170" s="103"/>
      <c r="K170" s="144"/>
      <c r="L170" s="103"/>
      <c r="M170" s="103"/>
      <c r="N170" s="103"/>
      <c r="O170" s="103"/>
      <c r="P170" s="103"/>
      <c r="U170" s="103"/>
    </row>
    <row r="171" spans="1:21" x14ac:dyDescent="0.2">
      <c r="A171" s="103"/>
      <c r="B171" s="103"/>
      <c r="C171" s="103"/>
      <c r="D171" s="103"/>
      <c r="E171" s="103"/>
      <c r="F171" s="103"/>
      <c r="G171" s="103"/>
      <c r="H171" s="103"/>
      <c r="I171" s="103"/>
      <c r="J171" s="103"/>
      <c r="K171" s="144"/>
      <c r="L171" s="103"/>
      <c r="M171" s="103"/>
      <c r="N171" s="103"/>
      <c r="O171" s="103"/>
      <c r="P171" s="103"/>
      <c r="U171" s="103"/>
    </row>
    <row r="172" spans="1:21" x14ac:dyDescent="0.2">
      <c r="A172" s="103"/>
      <c r="B172" s="103"/>
      <c r="C172" s="103"/>
      <c r="D172" s="103"/>
      <c r="E172" s="103"/>
      <c r="F172" s="103"/>
      <c r="G172" s="103"/>
      <c r="H172" s="103"/>
      <c r="I172" s="103"/>
      <c r="J172" s="103"/>
      <c r="K172" s="144"/>
      <c r="L172" s="103"/>
      <c r="M172" s="103"/>
      <c r="N172" s="103"/>
      <c r="O172" s="103"/>
      <c r="P172" s="103"/>
      <c r="U172" s="103"/>
    </row>
    <row r="173" spans="1:21" x14ac:dyDescent="0.2">
      <c r="A173" s="103"/>
      <c r="B173" s="103"/>
      <c r="C173" s="103"/>
      <c r="D173" s="103"/>
      <c r="E173" s="103"/>
      <c r="F173" s="103"/>
      <c r="G173" s="103"/>
      <c r="H173" s="103"/>
      <c r="I173" s="103"/>
      <c r="J173" s="103"/>
      <c r="K173" s="144"/>
      <c r="L173" s="103"/>
      <c r="M173" s="103"/>
      <c r="N173" s="103"/>
      <c r="O173" s="103"/>
      <c r="P173" s="103"/>
      <c r="U173" s="103"/>
    </row>
    <row r="174" spans="1:21" x14ac:dyDescent="0.2">
      <c r="A174" s="103"/>
      <c r="B174" s="103"/>
      <c r="C174" s="103"/>
      <c r="D174" s="103"/>
      <c r="E174" s="103"/>
      <c r="F174" s="103"/>
      <c r="G174" s="103"/>
      <c r="H174" s="103"/>
      <c r="I174" s="103"/>
      <c r="J174" s="103"/>
      <c r="K174" s="144"/>
      <c r="L174" s="103"/>
      <c r="M174" s="103"/>
      <c r="N174" s="103"/>
      <c r="O174" s="103"/>
      <c r="P174" s="103"/>
      <c r="U174" s="103"/>
    </row>
    <row r="175" spans="1:21" x14ac:dyDescent="0.2">
      <c r="A175" s="103"/>
      <c r="B175" s="103"/>
      <c r="C175" s="103"/>
      <c r="D175" s="103"/>
      <c r="E175" s="103"/>
      <c r="F175" s="103"/>
      <c r="G175" s="103"/>
      <c r="H175" s="103"/>
      <c r="I175" s="103"/>
      <c r="J175" s="103"/>
      <c r="K175" s="144"/>
      <c r="L175" s="103"/>
      <c r="M175" s="103"/>
      <c r="N175" s="103"/>
      <c r="O175" s="103"/>
      <c r="P175" s="103"/>
      <c r="U175" s="103"/>
    </row>
    <row r="176" spans="1:21" x14ac:dyDescent="0.2">
      <c r="U176" s="103"/>
    </row>
    <row r="177" spans="21:21" x14ac:dyDescent="0.2">
      <c r="U177" s="103"/>
    </row>
    <row r="178" spans="21:21" x14ac:dyDescent="0.2">
      <c r="U178" s="103"/>
    </row>
    <row r="179" spans="21:21" x14ac:dyDescent="0.2">
      <c r="U179" s="103"/>
    </row>
    <row r="180" spans="21:21" x14ac:dyDescent="0.2">
      <c r="U180" s="103"/>
    </row>
    <row r="181" spans="21:21" x14ac:dyDescent="0.2">
      <c r="U181" s="103"/>
    </row>
    <row r="182" spans="21:21" x14ac:dyDescent="0.2">
      <c r="U182" s="103"/>
    </row>
    <row r="183" spans="21:21" x14ac:dyDescent="0.2">
      <c r="U183" s="103"/>
    </row>
    <row r="184" spans="21:21" x14ac:dyDescent="0.2">
      <c r="U184" s="103"/>
    </row>
    <row r="185" spans="21:21" x14ac:dyDescent="0.2">
      <c r="U185" s="103"/>
    </row>
    <row r="186" spans="21:21" x14ac:dyDescent="0.2">
      <c r="U186" s="103"/>
    </row>
    <row r="187" spans="21:21" x14ac:dyDescent="0.2">
      <c r="U187" s="103"/>
    </row>
    <row r="188" spans="21:21" x14ac:dyDescent="0.2">
      <c r="U188" s="103"/>
    </row>
    <row r="189" spans="21:21" x14ac:dyDescent="0.2">
      <c r="U189" s="103"/>
    </row>
    <row r="190" spans="21:21" x14ac:dyDescent="0.2">
      <c r="U190" s="103"/>
    </row>
    <row r="191" spans="21:21" x14ac:dyDescent="0.2">
      <c r="U191" s="103"/>
    </row>
    <row r="192" spans="21:21" x14ac:dyDescent="0.2">
      <c r="U192" s="103"/>
    </row>
    <row r="193" spans="21:21" x14ac:dyDescent="0.2">
      <c r="U193" s="103"/>
    </row>
    <row r="194" spans="21:21" x14ac:dyDescent="0.2">
      <c r="U194" s="103"/>
    </row>
    <row r="195" spans="21:21" x14ac:dyDescent="0.2">
      <c r="U195" s="103"/>
    </row>
    <row r="196" spans="21:21" x14ac:dyDescent="0.2">
      <c r="U196" s="103"/>
    </row>
    <row r="197" spans="21:21" x14ac:dyDescent="0.2">
      <c r="U197" s="103"/>
    </row>
    <row r="198" spans="21:21" x14ac:dyDescent="0.2">
      <c r="U198" s="103"/>
    </row>
    <row r="199" spans="21:21" x14ac:dyDescent="0.2">
      <c r="U199" s="103"/>
    </row>
    <row r="200" spans="21:21" x14ac:dyDescent="0.2">
      <c r="U200" s="103"/>
    </row>
    <row r="201" spans="21:21" x14ac:dyDescent="0.2">
      <c r="U201" s="103"/>
    </row>
    <row r="202" spans="21:21" x14ac:dyDescent="0.2">
      <c r="U202" s="103"/>
    </row>
    <row r="203" spans="21:21" x14ac:dyDescent="0.2">
      <c r="U203" s="103"/>
    </row>
    <row r="204" spans="21:21" x14ac:dyDescent="0.2">
      <c r="U204" s="103"/>
    </row>
  </sheetData>
  <sheetProtection sheet="1" formatCells="0" formatColumns="0" formatRows="0" insertColumns="0" insertRows="0" insertHyperlinks="0"/>
  <mergeCells count="112">
    <mergeCell ref="W55:X55"/>
    <mergeCell ref="W56:X57"/>
    <mergeCell ref="W45:Z45"/>
    <mergeCell ref="S89:U89"/>
    <mergeCell ref="A62:H62"/>
    <mergeCell ref="A63:H63"/>
    <mergeCell ref="A65:H65"/>
    <mergeCell ref="A60:H60"/>
    <mergeCell ref="D57:E57"/>
    <mergeCell ref="C85:H85"/>
    <mergeCell ref="C86:H86"/>
    <mergeCell ref="A81:H81"/>
    <mergeCell ref="A82:H82"/>
    <mergeCell ref="A71:B71"/>
    <mergeCell ref="A72:B72"/>
    <mergeCell ref="A73:B73"/>
    <mergeCell ref="A74:B74"/>
    <mergeCell ref="B61:C61"/>
    <mergeCell ref="A80:B80"/>
    <mergeCell ref="A85:B86"/>
    <mergeCell ref="A75:B75"/>
    <mergeCell ref="A76:B76"/>
    <mergeCell ref="A77:B77"/>
    <mergeCell ref="A78:B78"/>
    <mergeCell ref="A79:B79"/>
    <mergeCell ref="B89:E89"/>
    <mergeCell ref="D55:E55"/>
    <mergeCell ref="D59:E59"/>
    <mergeCell ref="D56:E56"/>
    <mergeCell ref="E34:F34"/>
    <mergeCell ref="D30:G30"/>
    <mergeCell ref="E31:F31"/>
    <mergeCell ref="E32:F32"/>
    <mergeCell ref="A43:H43"/>
    <mergeCell ref="D100:E100"/>
    <mergeCell ref="D94:E94"/>
    <mergeCell ref="D95:E95"/>
    <mergeCell ref="D96:E96"/>
    <mergeCell ref="D97:E97"/>
    <mergeCell ref="D98:E98"/>
    <mergeCell ref="D90:E90"/>
    <mergeCell ref="D91:E91"/>
    <mergeCell ref="D92:E92"/>
    <mergeCell ref="D93:E93"/>
    <mergeCell ref="D99:E99"/>
    <mergeCell ref="A1:T1"/>
    <mergeCell ref="O9:P9"/>
    <mergeCell ref="S9:T9"/>
    <mergeCell ref="M9:N9"/>
    <mergeCell ref="K9:L9"/>
    <mergeCell ref="Q9:R9"/>
    <mergeCell ref="A2:C2"/>
    <mergeCell ref="D2:E2"/>
    <mergeCell ref="F2:H2"/>
    <mergeCell ref="B4:C4"/>
    <mergeCell ref="E4:H4"/>
    <mergeCell ref="B3:H3"/>
    <mergeCell ref="C9:E9"/>
    <mergeCell ref="F9:G9"/>
    <mergeCell ref="B7:C7"/>
    <mergeCell ref="D7:F7"/>
    <mergeCell ref="G7:H7"/>
    <mergeCell ref="J3:L3"/>
    <mergeCell ref="J4:L4"/>
    <mergeCell ref="A8:U8"/>
    <mergeCell ref="D101:E101"/>
    <mergeCell ref="C79:H79"/>
    <mergeCell ref="G89:I89"/>
    <mergeCell ref="K89:M89"/>
    <mergeCell ref="O89:Q89"/>
    <mergeCell ref="C10:E10"/>
    <mergeCell ref="B5:H5"/>
    <mergeCell ref="B6:H6"/>
    <mergeCell ref="I9:J9"/>
    <mergeCell ref="C80:H80"/>
    <mergeCell ref="A67:H67"/>
    <mergeCell ref="A68:H68"/>
    <mergeCell ref="A69:H69"/>
    <mergeCell ref="C71:H71"/>
    <mergeCell ref="C72:H72"/>
    <mergeCell ref="C74:H74"/>
    <mergeCell ref="C75:H75"/>
    <mergeCell ref="C76:H76"/>
    <mergeCell ref="C77:H77"/>
    <mergeCell ref="C78:H78"/>
    <mergeCell ref="A64:H64"/>
    <mergeCell ref="A66:H66"/>
    <mergeCell ref="C73:H73"/>
    <mergeCell ref="A70:H70"/>
    <mergeCell ref="A88:U88"/>
    <mergeCell ref="W9:X9"/>
    <mergeCell ref="W18:Y18"/>
    <mergeCell ref="W19:Y20"/>
    <mergeCell ref="W29:Z29"/>
    <mergeCell ref="W38:Z38"/>
    <mergeCell ref="A42:B42"/>
    <mergeCell ref="A44:H44"/>
    <mergeCell ref="A45:H45"/>
    <mergeCell ref="D54:E54"/>
    <mergeCell ref="A46:H46"/>
    <mergeCell ref="A53:H53"/>
    <mergeCell ref="A47:H47"/>
    <mergeCell ref="A48:H48"/>
    <mergeCell ref="A49:H49"/>
    <mergeCell ref="A50:H50"/>
    <mergeCell ref="E35:F35"/>
    <mergeCell ref="A41:H41"/>
    <mergeCell ref="E33:F33"/>
    <mergeCell ref="A87:T87"/>
    <mergeCell ref="W46:Z46"/>
    <mergeCell ref="W47:Z47"/>
    <mergeCell ref="W52:Y52"/>
  </mergeCells>
  <conditionalFormatting sqref="E12:F12">
    <cfRule type="expression" dxfId="11" priority="10">
      <formula>C11=12</formula>
    </cfRule>
  </conditionalFormatting>
  <conditionalFormatting sqref="E14:F14">
    <cfRule type="expression" dxfId="10" priority="9">
      <formula>C13=12</formula>
    </cfRule>
  </conditionalFormatting>
  <conditionalFormatting sqref="E16:F16">
    <cfRule type="expression" dxfId="9" priority="8">
      <formula>C15=12</formula>
    </cfRule>
  </conditionalFormatting>
  <conditionalFormatting sqref="E18:F18">
    <cfRule type="expression" dxfId="8" priority="7">
      <formula>C17=12</formula>
    </cfRule>
  </conditionalFormatting>
  <conditionalFormatting sqref="E20:F20">
    <cfRule type="expression" dxfId="7" priority="6">
      <formula>C19=12</formula>
    </cfRule>
  </conditionalFormatting>
  <conditionalFormatting sqref="G12">
    <cfRule type="expression" dxfId="6" priority="5">
      <formula>C11=12</formula>
    </cfRule>
  </conditionalFormatting>
  <conditionalFormatting sqref="G14">
    <cfRule type="expression" dxfId="5" priority="4">
      <formula>C13=12</formula>
    </cfRule>
  </conditionalFormatting>
  <conditionalFormatting sqref="G16">
    <cfRule type="expression" dxfId="4" priority="3">
      <formula>C15=12</formula>
    </cfRule>
  </conditionalFormatting>
  <conditionalFormatting sqref="G18">
    <cfRule type="expression" dxfId="3" priority="2">
      <formula>C17=12</formula>
    </cfRule>
  </conditionalFormatting>
  <conditionalFormatting sqref="G20">
    <cfRule type="expression" dxfId="2" priority="1">
      <formula>C19=12</formula>
    </cfRule>
  </conditionalFormatting>
  <conditionalFormatting sqref="Y56">
    <cfRule type="cellIs" dxfId="1" priority="21" operator="equal">
      <formula>"No"</formula>
    </cfRule>
    <cfRule type="cellIs" dxfId="0" priority="22" operator="equal">
      <formula>"Yes"</formula>
    </cfRule>
  </conditionalFormatting>
  <dataValidations count="3">
    <dataValidation type="list" allowBlank="1" showInputMessage="1" showErrorMessage="1" errorTitle="Appointment length" error="Please enter 9 (academic appointment) or 12 (calendar year appointment)." sqref="C11 C13 C15 C17 C19 C21:C24" xr:uid="{FB7ED6B5-C2F4-4474-92A9-DF4B3CA696B8}">
      <formula1>"9, 12"</formula1>
    </dataValidation>
    <dataValidation type="list" allowBlank="1" showInputMessage="1" showErrorMessage="1" sqref="E21:E24" xr:uid="{416F077E-1188-44D1-AE65-8B8329D8BBB8}">
      <formula1>"NonCL, Class"</formula1>
    </dataValidation>
    <dataValidation type="list" allowBlank="1" showInputMessage="1" showErrorMessage="1" sqref="J4" xr:uid="{FEEE7D50-850B-41F5-AD5C-2A039CC6DB60}">
      <formula1>$P$12:$P$15</formula1>
    </dataValidation>
  </dataValidations>
  <hyperlinks>
    <hyperlink ref="W45" r:id="rId1" xr:uid="{A96D3B1B-44AB-482C-8290-31A82E32F12E}"/>
  </hyperlinks>
  <printOptions horizontalCentered="1"/>
  <pageMargins left="0.75" right="0.75" top="1" bottom="1" header="0.5" footer="0.5"/>
  <pageSetup scale="42" fitToHeight="0"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vt:lpstr>
      <vt:lpstr>Notes on Cost Share</vt:lpstr>
      <vt:lpstr>1-YR Budg</vt:lpstr>
      <vt:lpstr>2-YR Budg</vt:lpstr>
      <vt:lpstr>3-YR Budg</vt:lpstr>
      <vt:lpstr>4-YR Budg</vt:lpstr>
      <vt:lpstr>5-YR Budg</vt:lpstr>
      <vt:lpstr>'1-YR Budg'!Print_Area</vt:lpstr>
      <vt:lpstr>'2-YR Budg'!Print_Area</vt:lpstr>
      <vt:lpstr>'3-YR Budg'!Print_Area</vt:lpstr>
      <vt:lpstr>'4-YR Budg'!Print_Area</vt:lpstr>
      <vt:lpstr>'5-YR Budg'!Print_Area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Amber Hutchinson</cp:lastModifiedBy>
  <cp:revision/>
  <dcterms:created xsi:type="dcterms:W3CDTF">1996-10-14T23:33:28Z</dcterms:created>
  <dcterms:modified xsi:type="dcterms:W3CDTF">2025-07-29T23:48:37Z</dcterms:modified>
  <cp:category/>
  <cp:contentStatus/>
</cp:coreProperties>
</file>