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api.box.com/wopi/files/2386304603575/WOPIServiceId_TP_BOX_2/WOPIUserId_-/"/>
    </mc:Choice>
  </mc:AlternateContent>
  <xr:revisionPtr revIDLastSave="592" documentId="8_{8AA7FCCB-6FE8-4238-A550-BFC87B3FB79F}" xr6:coauthVersionLast="47" xr6:coauthVersionMax="47" xr10:uidLastSave="{048D6E0B-0350-4973-B203-74645DA3818B}"/>
  <bookViews>
    <workbookView xWindow="390" yWindow="390" windowWidth="28935" windowHeight="18960" activeTab="2" xr2:uid="{C6F434A8-86C7-43DE-911F-C081FADBC8B5}"/>
  </bookViews>
  <sheets>
    <sheet name="General Notes" sheetId="26" r:id="rId1"/>
    <sheet name="Cost Share Guidance" sheetId="27" r:id="rId2"/>
    <sheet name="1-YR Budg" sheetId="3" r:id="rId3"/>
    <sheet name="2-YR Budg" sheetId="22" r:id="rId4"/>
    <sheet name="3-YR Budg" sheetId="23" r:id="rId5"/>
    <sheet name="4-YR Budg" sheetId="24" r:id="rId6"/>
    <sheet name="5-YR Budg" sheetId="25" r:id="rId7"/>
    <sheet name="Travel" sheetId="28" r:id="rId8"/>
  </sheets>
  <externalReferences>
    <externalReference r:id="rId9"/>
  </externalReferences>
  <definedNames>
    <definedName name="ff.dlrs.Op2">'[1]Total Amount'!#REF!</definedName>
    <definedName name="ff.dlrs.Op3">'[1]Total Amount'!#REF!</definedName>
    <definedName name="ff.dlrs.Op4">'[1]Total Amount'!#REF!</definedName>
    <definedName name="ff.dlrs.Op5">'[1]Total Amount'!#REF!</definedName>
    <definedName name="Indirect.Rate.Table">#REF!</definedName>
    <definedName name="Labor.Rates.Table">#REF!</definedName>
    <definedName name="Offeror.Bus.Type">#REF!</definedName>
    <definedName name="OfferorBusType">#REF!</definedName>
    <definedName name="Period1_Label">#REF!</definedName>
    <definedName name="Period2_Label">#REF!</definedName>
    <definedName name="Period3_Label">#REF!</definedName>
    <definedName name="Period4_Label">#REF!</definedName>
    <definedName name="Period5_Label">#REF!</definedName>
    <definedName name="Period6_Label">#REF!</definedName>
    <definedName name="_xlnm.Print_Area" localSheetId="2">'1-YR Budg'!$A$1:$L$85</definedName>
    <definedName name="_xlnm.Print_Area" localSheetId="3">'2-YR Budg'!$A$1:$N$86</definedName>
    <definedName name="_xlnm.Print_Area" localSheetId="4">'3-YR Budg'!$A$1:$P$86</definedName>
    <definedName name="_xlnm.Print_Area" localSheetId="5">'4-YR Budg'!$A$1:$R$86</definedName>
    <definedName name="_xlnm.Print_Area" localSheetId="6">'5-YR Budg'!$A$1:$T$86</definedName>
    <definedName name="sc.dlrs.Op2">'[1]Total Amount'!#REF!</definedName>
    <definedName name="sc.dlrs.Op3">'[1]Total Amount'!#REF!</definedName>
    <definedName name="sc.dlrs.Op4">'[1]Total Amount'!#REF!</definedName>
    <definedName name="sc.dlrs.Op5">'[1]Total Amount'!#REF!</definedName>
    <definedName name="tcc.dlrs.Op2">'[1]Total Amount'!#REF!</definedName>
    <definedName name="tcc.dlrs.Op3">'[1]Total Amount'!#REF!</definedName>
    <definedName name="tcc.dlrs.Op4">'[1]Total Amount'!#REF!</definedName>
    <definedName name="tcc.dlrs.Op5">'[1]Total Amount'!#REF!</definedName>
    <definedName name="tcm.dlrs.Op2">'[1]Total Amount'!#REF!</definedName>
    <definedName name="tcm.dlrs.Op3">'[1]Total Amount'!#REF!</definedName>
    <definedName name="tcm.dlrs.Op4">'[1]Total Amount'!#REF!</definedName>
    <definedName name="tcm.dlrs.Op5">'[1]Total Amount'!#REF!</definedName>
    <definedName name="tdlc.dlrs.Op2">'[1]Total Amount'!#REF!</definedName>
    <definedName name="tdlc.dlrs.Op3">'[1]Total Amount'!#REF!</definedName>
    <definedName name="tdlc.dlrs.Op4">'[1]Total Amount'!#REF!</definedName>
    <definedName name="tdlc.dlrs.Op5">'[1]Total Amount'!#REF!</definedName>
    <definedName name="tdlc.hrs.Op2">'[1]Total Amount'!#REF!</definedName>
    <definedName name="tdlc.hrs.Op3">'[1]Total Amount'!#REF!</definedName>
    <definedName name="tdlc.hrs.Op4">'[1]Total Amount'!#REF!</definedName>
    <definedName name="tdlc.hrs.Op5">'[1]Total Amount'!#REF!</definedName>
    <definedName name="tecpff.dlrs.Op2">'[1]Total Amount'!#REF!</definedName>
    <definedName name="tecpff.dlrs.Op3">'[1]Total Amount'!#REF!</definedName>
    <definedName name="tecpff.dlrs.Op4">'[1]Total Amount'!#REF!</definedName>
    <definedName name="tecpff.dlrs.Op5">'[1]Total Amount'!#REF!</definedName>
    <definedName name="tfbc.dlrs.Base">'[1]Total Amount'!#REF!</definedName>
    <definedName name="tfbc.dlrs.Op1">'[1]Total Amount'!#REF!</definedName>
    <definedName name="tfbc.dlrs.Op2">'[1]Total Amount'!#REF!</definedName>
    <definedName name="tfbc.dlrs.Op3">'[1]Total Amount'!#REF!</definedName>
    <definedName name="tfbc.dlrs.Op4">'[1]Total Amount'!#REF!</definedName>
    <definedName name="tfbc.dlrs.Op5">'[1]Total Amount'!#REF!</definedName>
    <definedName name="tgac.dlrs.Op2">'[1]Total Amount'!#REF!</definedName>
    <definedName name="tgac.dlrs.Op3">'[1]Total Amount'!#REF!</definedName>
    <definedName name="tgac.dlrs.Op4">'[1]Total Amount'!#REF!</definedName>
    <definedName name="tgac.dlrs.Op5">'[1]Total Amount'!#REF!</definedName>
    <definedName name="tloc.dlrs.Base">'[1]Total Amount'!#REF!</definedName>
    <definedName name="tloc.dlrs.Op1">'[1]Total Amount'!#REF!</definedName>
    <definedName name="tloc.dlrs.Op2">'[1]Total Amount'!#REF!</definedName>
    <definedName name="tloc.dlrs.Op3">'[1]Total Amount'!#REF!</definedName>
    <definedName name="tloc.dlrs.Op4">'[1]Total Amount'!#REF!</definedName>
    <definedName name="tloc.dlrs.Op5">'[1]Total Amount'!#REF!</definedName>
    <definedName name="tmhc.dlrs.Op2">'[1]Total Amount'!#REF!</definedName>
    <definedName name="tmhc.dlrs.Op3">'[1]Total Amount'!#REF!</definedName>
    <definedName name="tmhc.dlrs.Op4">'[1]Total Amount'!#REF!</definedName>
    <definedName name="tmhc.dlrs.Op5">'[1]Total Amount'!#REF!</definedName>
    <definedName name="tmmc.dlrs.Op2">'[1]Total Amount'!#REF!</definedName>
    <definedName name="tmmc.dlrs.Op3">'[1]Total Amount'!#REF!</definedName>
    <definedName name="tmmc.dlrs.Op4">'[1]Total Amount'!#REF!</definedName>
    <definedName name="tmmc.dlrs.Op5">'[1]Total Amount'!#REF!</definedName>
    <definedName name="todc.dlrs.Op2">'[1]Total Amount'!#REF!</definedName>
    <definedName name="todc.dlrs.Op3">'[1]Total Amount'!#REF!</definedName>
    <definedName name="todc.dlrs.Op4">'[1]Total Amount'!#REF!</definedName>
    <definedName name="todc.dlrs.Op5">'[1]Total Amount'!#REF!</definedName>
    <definedName name="tsc.dlrs.Op2">'[1]Total Amount'!#REF!</definedName>
    <definedName name="tsc.dlrs.Op3">'[1]Total Amount'!#REF!</definedName>
    <definedName name="tsc.dlrs.Op4">'[1]Total Amount'!#REF!</definedName>
    <definedName name="tsc.dlrs.Op5">'[1]Total Amount'!#REF!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5" i="28" l="1"/>
  <c r="N94" i="28"/>
  <c r="N93" i="28"/>
  <c r="N92" i="28"/>
  <c r="N91" i="28"/>
  <c r="N88" i="28"/>
  <c r="N87" i="28"/>
  <c r="N86" i="28"/>
  <c r="N85" i="28"/>
  <c r="N84" i="28"/>
  <c r="N78" i="28"/>
  <c r="N77" i="28"/>
  <c r="N76" i="28"/>
  <c r="N75" i="28"/>
  <c r="N74" i="28"/>
  <c r="N71" i="28"/>
  <c r="N70" i="28"/>
  <c r="N69" i="28"/>
  <c r="N68" i="28"/>
  <c r="N67" i="28"/>
  <c r="N61" i="28"/>
  <c r="N60" i="28"/>
  <c r="N59" i="28"/>
  <c r="N58" i="28"/>
  <c r="N57" i="28"/>
  <c r="N54" i="28"/>
  <c r="N53" i="28"/>
  <c r="N52" i="28"/>
  <c r="N51" i="28"/>
  <c r="N50" i="28"/>
  <c r="N44" i="28"/>
  <c r="N43" i="28"/>
  <c r="N42" i="28"/>
  <c r="N41" i="28"/>
  <c r="N40" i="28"/>
  <c r="N45" i="28" s="1"/>
  <c r="G101" i="28" s="1"/>
  <c r="N37" i="28"/>
  <c r="N36" i="28"/>
  <c r="N35" i="28"/>
  <c r="N34" i="28"/>
  <c r="N33" i="28"/>
  <c r="N27" i="28"/>
  <c r="N26" i="28"/>
  <c r="N25" i="28"/>
  <c r="N24" i="28"/>
  <c r="N23" i="28"/>
  <c r="N20" i="28"/>
  <c r="N19" i="28"/>
  <c r="N18" i="28"/>
  <c r="N17" i="28"/>
  <c r="N16" i="28"/>
  <c r="N21" i="28" s="1"/>
  <c r="N15" i="28"/>
  <c r="A30" i="22"/>
  <c r="A31" i="22"/>
  <c r="A32" i="22"/>
  <c r="A33" i="22"/>
  <c r="A34" i="22"/>
  <c r="Q42" i="3"/>
  <c r="Q41" i="3"/>
  <c r="Q40" i="3"/>
  <c r="Q39" i="3"/>
  <c r="Q38" i="3"/>
  <c r="S42" i="22"/>
  <c r="S41" i="22"/>
  <c r="S40" i="22"/>
  <c r="S39" i="22"/>
  <c r="S38" i="22"/>
  <c r="U42" i="23"/>
  <c r="U41" i="23"/>
  <c r="U40" i="23"/>
  <c r="U39" i="23"/>
  <c r="U38" i="23"/>
  <c r="W42" i="24"/>
  <c r="W41" i="24"/>
  <c r="W40" i="24"/>
  <c r="W39" i="24"/>
  <c r="W38" i="24"/>
  <c r="Y38" i="25"/>
  <c r="Y39" i="25"/>
  <c r="Y40" i="25"/>
  <c r="Y41" i="25"/>
  <c r="Y42" i="25"/>
  <c r="N89" i="28" l="1"/>
  <c r="N55" i="28"/>
  <c r="N72" i="28"/>
  <c r="N80" i="28" s="1"/>
  <c r="N38" i="28"/>
  <c r="N62" i="28"/>
  <c r="H101" i="28" s="1"/>
  <c r="N96" i="28"/>
  <c r="J101" i="28" s="1"/>
  <c r="N28" i="28"/>
  <c r="F101" i="28" s="1"/>
  <c r="N79" i="28"/>
  <c r="I101" i="28" s="1"/>
  <c r="N46" i="28"/>
  <c r="G100" i="28"/>
  <c r="G102" i="28" s="1"/>
  <c r="G10" i="28" s="1"/>
  <c r="N29" i="28"/>
  <c r="F100" i="28"/>
  <c r="N97" i="28"/>
  <c r="J100" i="28"/>
  <c r="J102" i="28" s="1"/>
  <c r="J10" i="28" s="1"/>
  <c r="I100" i="28"/>
  <c r="H100" i="28"/>
  <c r="N63" i="28"/>
  <c r="R92" i="22"/>
  <c r="P90" i="3"/>
  <c r="O90" i="3"/>
  <c r="C90" i="3" s="1"/>
  <c r="C30" i="3"/>
  <c r="I20" i="25"/>
  <c r="V20" i="25"/>
  <c r="T20" i="24"/>
  <c r="R20" i="23"/>
  <c r="P20" i="22"/>
  <c r="E31" i="25"/>
  <c r="E32" i="25"/>
  <c r="E33" i="25"/>
  <c r="E34" i="25"/>
  <c r="E30" i="25"/>
  <c r="K101" i="28" l="1"/>
  <c r="I102" i="28"/>
  <c r="I10" i="28" s="1"/>
  <c r="H102" i="28"/>
  <c r="H10" i="28" s="1"/>
  <c r="F102" i="28"/>
  <c r="F10" i="28" s="1"/>
  <c r="K100" i="28"/>
  <c r="K102" i="28" s="1"/>
  <c r="K10" i="28" s="1"/>
  <c r="I16" i="3"/>
  <c r="H14" i="3"/>
  <c r="H12" i="3"/>
  <c r="I17" i="3"/>
  <c r="H17" i="3"/>
  <c r="H16" i="3"/>
  <c r="I15" i="3"/>
  <c r="H15" i="3"/>
  <c r="I14" i="3"/>
  <c r="I13" i="3"/>
  <c r="H13" i="3"/>
  <c r="I12" i="3"/>
  <c r="D31" i="24" l="1"/>
  <c r="D32" i="24"/>
  <c r="D33" i="24"/>
  <c r="D34" i="24"/>
  <c r="D30" i="24"/>
  <c r="A31" i="24"/>
  <c r="A32" i="24"/>
  <c r="A33" i="24"/>
  <c r="A34" i="24"/>
  <c r="A30" i="24"/>
  <c r="C31" i="23"/>
  <c r="C32" i="23"/>
  <c r="C33" i="23"/>
  <c r="C34" i="23"/>
  <c r="C30" i="23"/>
  <c r="A31" i="23"/>
  <c r="A32" i="23"/>
  <c r="A33" i="23"/>
  <c r="A34" i="23"/>
  <c r="A30" i="23"/>
  <c r="C31" i="22"/>
  <c r="C32" i="22"/>
  <c r="C33" i="22"/>
  <c r="C34" i="22"/>
  <c r="C30" i="22"/>
  <c r="C31" i="3"/>
  <c r="C32" i="3"/>
  <c r="C33" i="3"/>
  <c r="C34" i="3"/>
  <c r="A31" i="3"/>
  <c r="A32" i="3"/>
  <c r="A33" i="3"/>
  <c r="A34" i="3"/>
  <c r="A30" i="3"/>
  <c r="I60" i="3"/>
  <c r="H60" i="3"/>
  <c r="I60" i="22"/>
  <c r="K60" i="22" s="1"/>
  <c r="H60" i="22"/>
  <c r="J60" i="22" s="1"/>
  <c r="I60" i="23"/>
  <c r="K60" i="23" s="1"/>
  <c r="M60" i="23" s="1"/>
  <c r="H60" i="23"/>
  <c r="J60" i="23" s="1"/>
  <c r="L60" i="23" s="1"/>
  <c r="H60" i="24"/>
  <c r="J60" i="24" s="1"/>
  <c r="L60" i="24" s="1"/>
  <c r="N60" i="24" s="1"/>
  <c r="I60" i="24"/>
  <c r="K60" i="24" s="1"/>
  <c r="M60" i="24" s="1"/>
  <c r="O60" i="24" s="1"/>
  <c r="I60" i="25"/>
  <c r="K60" i="25" s="1"/>
  <c r="M60" i="25" s="1"/>
  <c r="O60" i="25" s="1"/>
  <c r="Q60" i="25" s="1"/>
  <c r="H60" i="25"/>
  <c r="J60" i="25" s="1"/>
  <c r="L60" i="25" s="1"/>
  <c r="N60" i="25" s="1"/>
  <c r="P60" i="25" s="1"/>
  <c r="A34" i="25"/>
  <c r="A33" i="25"/>
  <c r="A32" i="25"/>
  <c r="A31" i="25"/>
  <c r="A30" i="25"/>
  <c r="N20" i="3"/>
  <c r="AB101" i="24" l="1"/>
  <c r="AA101" i="24"/>
  <c r="O100" i="24" s="1"/>
  <c r="Z101" i="24"/>
  <c r="Y101" i="24"/>
  <c r="K100" i="24" s="1"/>
  <c r="X101" i="24"/>
  <c r="W101" i="24"/>
  <c r="G100" i="24" s="1"/>
  <c r="V101" i="24"/>
  <c r="U101" i="24"/>
  <c r="C100" i="24" s="1"/>
  <c r="T101" i="24"/>
  <c r="AB100" i="24"/>
  <c r="AA100" i="24"/>
  <c r="O99" i="24" s="1"/>
  <c r="Z100" i="24"/>
  <c r="Y100" i="24"/>
  <c r="K99" i="24" s="1"/>
  <c r="X100" i="24"/>
  <c r="W100" i="24"/>
  <c r="G99" i="24" s="1"/>
  <c r="V100" i="24"/>
  <c r="U100" i="24"/>
  <c r="C99" i="24" s="1"/>
  <c r="T100" i="24"/>
  <c r="AB99" i="24"/>
  <c r="AA99" i="24"/>
  <c r="O98" i="24" s="1"/>
  <c r="Z99" i="24"/>
  <c r="Y99" i="24"/>
  <c r="K98" i="24" s="1"/>
  <c r="X99" i="24"/>
  <c r="W99" i="24"/>
  <c r="G98" i="24" s="1"/>
  <c r="V99" i="24"/>
  <c r="U99" i="24"/>
  <c r="C98" i="24" s="1"/>
  <c r="T99" i="24"/>
  <c r="AB98" i="24"/>
  <c r="AA98" i="24"/>
  <c r="O97" i="24" s="1"/>
  <c r="Z98" i="24"/>
  <c r="Y98" i="24"/>
  <c r="K97" i="24" s="1"/>
  <c r="X98" i="24"/>
  <c r="W98" i="24"/>
  <c r="G97" i="24" s="1"/>
  <c r="V98" i="24"/>
  <c r="U98" i="24"/>
  <c r="C97" i="24" s="1"/>
  <c r="T98" i="24"/>
  <c r="AB97" i="24"/>
  <c r="AA97" i="24"/>
  <c r="O96" i="24" s="1"/>
  <c r="Z97" i="24"/>
  <c r="Y97" i="24"/>
  <c r="K96" i="24" s="1"/>
  <c r="X97" i="24"/>
  <c r="W97" i="24"/>
  <c r="G96" i="24" s="1"/>
  <c r="V97" i="24"/>
  <c r="U97" i="24"/>
  <c r="C96" i="24" s="1"/>
  <c r="T97" i="24"/>
  <c r="AB96" i="24"/>
  <c r="AA96" i="24"/>
  <c r="O95" i="24" s="1"/>
  <c r="Z96" i="24"/>
  <c r="Y96" i="24"/>
  <c r="K95" i="24" s="1"/>
  <c r="X96" i="24"/>
  <c r="W96" i="24"/>
  <c r="G95" i="24" s="1"/>
  <c r="V96" i="24"/>
  <c r="U96" i="24"/>
  <c r="C95" i="24" s="1"/>
  <c r="T96" i="24"/>
  <c r="AB95" i="24"/>
  <c r="AA95" i="24"/>
  <c r="O94" i="24" s="1"/>
  <c r="Z95" i="24"/>
  <c r="Y95" i="24"/>
  <c r="K94" i="24" s="1"/>
  <c r="X95" i="24"/>
  <c r="W95" i="24"/>
  <c r="G94" i="24" s="1"/>
  <c r="V95" i="24"/>
  <c r="U95" i="24"/>
  <c r="C94" i="24" s="1"/>
  <c r="T95" i="24"/>
  <c r="AB94" i="24"/>
  <c r="AA94" i="24"/>
  <c r="O93" i="24" s="1"/>
  <c r="Z94" i="24"/>
  <c r="Y94" i="24"/>
  <c r="K93" i="24" s="1"/>
  <c r="X94" i="24"/>
  <c r="W94" i="24"/>
  <c r="G93" i="24" s="1"/>
  <c r="V94" i="24"/>
  <c r="U94" i="24"/>
  <c r="C93" i="24" s="1"/>
  <c r="T94" i="24"/>
  <c r="AB93" i="24"/>
  <c r="AA93" i="24"/>
  <c r="O92" i="24" s="1"/>
  <c r="Z93" i="24"/>
  <c r="Y93" i="24"/>
  <c r="K92" i="24" s="1"/>
  <c r="X93" i="24"/>
  <c r="W93" i="24"/>
  <c r="G92" i="24" s="1"/>
  <c r="V93" i="24"/>
  <c r="U93" i="24"/>
  <c r="C92" i="24" s="1"/>
  <c r="T93" i="24"/>
  <c r="AB92" i="24"/>
  <c r="AA92" i="24"/>
  <c r="O91" i="24" s="1"/>
  <c r="Z92" i="24"/>
  <c r="Y92" i="24"/>
  <c r="K91" i="24" s="1"/>
  <c r="X92" i="24"/>
  <c r="W92" i="24"/>
  <c r="G91" i="24" s="1"/>
  <c r="V92" i="24"/>
  <c r="U92" i="24"/>
  <c r="C91" i="24" s="1"/>
  <c r="T92" i="24"/>
  <c r="AB91" i="24"/>
  <c r="AA91" i="24"/>
  <c r="Z91" i="24"/>
  <c r="Y91" i="24"/>
  <c r="X91" i="24"/>
  <c r="W91" i="24"/>
  <c r="V91" i="24"/>
  <c r="U91" i="24"/>
  <c r="AA90" i="24"/>
  <c r="Y90" i="24"/>
  <c r="W90" i="24"/>
  <c r="U90" i="24"/>
  <c r="N100" i="24"/>
  <c r="J100" i="24"/>
  <c r="F100" i="24"/>
  <c r="B100" i="24"/>
  <c r="N99" i="24"/>
  <c r="J99" i="24"/>
  <c r="F99" i="24"/>
  <c r="B99" i="24"/>
  <c r="N98" i="24"/>
  <c r="J98" i="24"/>
  <c r="F98" i="24"/>
  <c r="B98" i="24"/>
  <c r="N97" i="24"/>
  <c r="J97" i="24"/>
  <c r="F97" i="24"/>
  <c r="B97" i="24"/>
  <c r="N96" i="24"/>
  <c r="J96" i="24"/>
  <c r="F96" i="24"/>
  <c r="B96" i="24"/>
  <c r="N95" i="24"/>
  <c r="J95" i="24"/>
  <c r="F95" i="24"/>
  <c r="B95" i="24"/>
  <c r="N94" i="24"/>
  <c r="J94" i="24"/>
  <c r="F94" i="24"/>
  <c r="B94" i="24"/>
  <c r="N93" i="24"/>
  <c r="J93" i="24"/>
  <c r="F93" i="24"/>
  <c r="B93" i="24"/>
  <c r="N92" i="24"/>
  <c r="J92" i="24"/>
  <c r="F92" i="24"/>
  <c r="B92" i="24"/>
  <c r="N91" i="24"/>
  <c r="J91" i="24"/>
  <c r="F91" i="24"/>
  <c r="B91" i="24"/>
  <c r="P69" i="24"/>
  <c r="Q69" i="24"/>
  <c r="P64" i="24"/>
  <c r="Q64" i="24"/>
  <c r="P61" i="24"/>
  <c r="Q61" i="24"/>
  <c r="P62" i="24"/>
  <c r="Q62" i="24"/>
  <c r="P42" i="24"/>
  <c r="Q42" i="24"/>
  <c r="X101" i="23"/>
  <c r="W101" i="23"/>
  <c r="K100" i="23" s="1"/>
  <c r="V101" i="23"/>
  <c r="U101" i="23"/>
  <c r="G100" i="23" s="1"/>
  <c r="T101" i="23"/>
  <c r="S101" i="23"/>
  <c r="C100" i="23" s="1"/>
  <c r="R101" i="23"/>
  <c r="X100" i="23"/>
  <c r="W100" i="23"/>
  <c r="K99" i="23" s="1"/>
  <c r="V100" i="23"/>
  <c r="U100" i="23"/>
  <c r="G99" i="23" s="1"/>
  <c r="T100" i="23"/>
  <c r="S100" i="23"/>
  <c r="C99" i="23" s="1"/>
  <c r="R100" i="23"/>
  <c r="X99" i="23"/>
  <c r="W99" i="23"/>
  <c r="K98" i="23" s="1"/>
  <c r="V99" i="23"/>
  <c r="U99" i="23"/>
  <c r="G98" i="23" s="1"/>
  <c r="T99" i="23"/>
  <c r="S99" i="23"/>
  <c r="C98" i="23" s="1"/>
  <c r="R99" i="23"/>
  <c r="X98" i="23"/>
  <c r="W98" i="23"/>
  <c r="K97" i="23" s="1"/>
  <c r="V98" i="23"/>
  <c r="U98" i="23"/>
  <c r="G97" i="23" s="1"/>
  <c r="T98" i="23"/>
  <c r="S98" i="23"/>
  <c r="C97" i="23" s="1"/>
  <c r="R98" i="23"/>
  <c r="X97" i="23"/>
  <c r="W97" i="23"/>
  <c r="K96" i="23" s="1"/>
  <c r="V97" i="23"/>
  <c r="U97" i="23"/>
  <c r="G96" i="23" s="1"/>
  <c r="T97" i="23"/>
  <c r="S97" i="23"/>
  <c r="C96" i="23" s="1"/>
  <c r="R97" i="23"/>
  <c r="X96" i="23"/>
  <c r="W96" i="23"/>
  <c r="K95" i="23" s="1"/>
  <c r="V96" i="23"/>
  <c r="U96" i="23"/>
  <c r="G95" i="23" s="1"/>
  <c r="T96" i="23"/>
  <c r="S96" i="23"/>
  <c r="C95" i="23" s="1"/>
  <c r="R96" i="23"/>
  <c r="X95" i="23"/>
  <c r="W95" i="23"/>
  <c r="K94" i="23" s="1"/>
  <c r="V95" i="23"/>
  <c r="U95" i="23"/>
  <c r="G94" i="23" s="1"/>
  <c r="T95" i="23"/>
  <c r="S95" i="23"/>
  <c r="C94" i="23" s="1"/>
  <c r="R95" i="23"/>
  <c r="X94" i="23"/>
  <c r="W94" i="23"/>
  <c r="K93" i="23" s="1"/>
  <c r="V94" i="23"/>
  <c r="U94" i="23"/>
  <c r="G93" i="23" s="1"/>
  <c r="T94" i="23"/>
  <c r="S94" i="23"/>
  <c r="C93" i="23" s="1"/>
  <c r="R94" i="23"/>
  <c r="X93" i="23"/>
  <c r="W93" i="23"/>
  <c r="K92" i="23" s="1"/>
  <c r="V93" i="23"/>
  <c r="U93" i="23"/>
  <c r="G92" i="23" s="1"/>
  <c r="T93" i="23"/>
  <c r="S93" i="23"/>
  <c r="C92" i="23" s="1"/>
  <c r="R93" i="23"/>
  <c r="X92" i="23"/>
  <c r="W92" i="23"/>
  <c r="K91" i="23" s="1"/>
  <c r="V92" i="23"/>
  <c r="U92" i="23"/>
  <c r="G91" i="23" s="1"/>
  <c r="T92" i="23"/>
  <c r="S92" i="23"/>
  <c r="C91" i="23" s="1"/>
  <c r="R92" i="23"/>
  <c r="X91" i="23"/>
  <c r="W91" i="23"/>
  <c r="V91" i="23"/>
  <c r="U91" i="23"/>
  <c r="T91" i="23"/>
  <c r="S91" i="23"/>
  <c r="W90" i="23"/>
  <c r="U90" i="23"/>
  <c r="S90" i="23"/>
  <c r="J100" i="23"/>
  <c r="F100" i="23"/>
  <c r="B100" i="23"/>
  <c r="J99" i="23"/>
  <c r="F99" i="23"/>
  <c r="B99" i="23"/>
  <c r="J98" i="23"/>
  <c r="F98" i="23"/>
  <c r="B98" i="23"/>
  <c r="J97" i="23"/>
  <c r="F97" i="23"/>
  <c r="B97" i="23"/>
  <c r="J96" i="23"/>
  <c r="F96" i="23"/>
  <c r="B96" i="23"/>
  <c r="J95" i="23"/>
  <c r="F95" i="23"/>
  <c r="B95" i="23"/>
  <c r="J94" i="23"/>
  <c r="F94" i="23"/>
  <c r="B94" i="23"/>
  <c r="J93" i="23"/>
  <c r="F93" i="23"/>
  <c r="B93" i="23"/>
  <c r="J92" i="23"/>
  <c r="F92" i="23"/>
  <c r="B92" i="23"/>
  <c r="J91" i="23"/>
  <c r="F91" i="23"/>
  <c r="B91" i="23"/>
  <c r="N69" i="23"/>
  <c r="O69" i="23"/>
  <c r="N64" i="23"/>
  <c r="O64" i="23"/>
  <c r="N65" i="23"/>
  <c r="O65" i="23"/>
  <c r="N61" i="23"/>
  <c r="O61" i="23"/>
  <c r="N62" i="23"/>
  <c r="O62" i="23"/>
  <c r="N42" i="23"/>
  <c r="O42" i="23"/>
  <c r="J62" i="3"/>
  <c r="K62" i="3"/>
  <c r="L69" i="22"/>
  <c r="M69" i="22"/>
  <c r="L64" i="22"/>
  <c r="M64" i="22"/>
  <c r="L61" i="22"/>
  <c r="M61" i="22"/>
  <c r="L62" i="22"/>
  <c r="M62" i="22"/>
  <c r="L42" i="22"/>
  <c r="M42" i="22"/>
  <c r="T94" i="22"/>
  <c r="S94" i="22"/>
  <c r="G93" i="22" s="1"/>
  <c r="R94" i="22"/>
  <c r="Q94" i="22"/>
  <c r="C93" i="22" s="1"/>
  <c r="F93" i="22"/>
  <c r="T101" i="22"/>
  <c r="S101" i="22"/>
  <c r="G100" i="22" s="1"/>
  <c r="R101" i="22"/>
  <c r="Q101" i="22"/>
  <c r="C100" i="22" s="1"/>
  <c r="P101" i="22"/>
  <c r="T100" i="22"/>
  <c r="S100" i="22"/>
  <c r="G99" i="22" s="1"/>
  <c r="R100" i="22"/>
  <c r="Q100" i="22"/>
  <c r="C99" i="22" s="1"/>
  <c r="P100" i="22"/>
  <c r="T99" i="22"/>
  <c r="S99" i="22"/>
  <c r="G98" i="22" s="1"/>
  <c r="R99" i="22"/>
  <c r="Q99" i="22"/>
  <c r="C98" i="22" s="1"/>
  <c r="P99" i="22"/>
  <c r="T98" i="22"/>
  <c r="S98" i="22"/>
  <c r="G97" i="22" s="1"/>
  <c r="R98" i="22"/>
  <c r="Q98" i="22"/>
  <c r="C97" i="22" s="1"/>
  <c r="P98" i="22"/>
  <c r="T97" i="22"/>
  <c r="S97" i="22"/>
  <c r="G96" i="22" s="1"/>
  <c r="R97" i="22"/>
  <c r="Q97" i="22"/>
  <c r="C96" i="22" s="1"/>
  <c r="P97" i="22"/>
  <c r="T96" i="22"/>
  <c r="S96" i="22"/>
  <c r="G95" i="22" s="1"/>
  <c r="R96" i="22"/>
  <c r="Q96" i="22"/>
  <c r="C95" i="22" s="1"/>
  <c r="P96" i="22"/>
  <c r="T95" i="22"/>
  <c r="S95" i="22"/>
  <c r="G94" i="22" s="1"/>
  <c r="R95" i="22"/>
  <c r="Q95" i="22"/>
  <c r="C94" i="22" s="1"/>
  <c r="P95" i="22"/>
  <c r="P94" i="22"/>
  <c r="T93" i="22"/>
  <c r="S93" i="22"/>
  <c r="G92" i="22" s="1"/>
  <c r="R93" i="22"/>
  <c r="Q93" i="22"/>
  <c r="C92" i="22" s="1"/>
  <c r="P93" i="22"/>
  <c r="T92" i="22"/>
  <c r="S92" i="22"/>
  <c r="G91" i="22" s="1"/>
  <c r="Q92" i="22"/>
  <c r="C91" i="22" s="1"/>
  <c r="P92" i="22"/>
  <c r="T91" i="22"/>
  <c r="S91" i="22"/>
  <c r="R91" i="22"/>
  <c r="Q91" i="22"/>
  <c r="S90" i="22"/>
  <c r="Q90" i="22"/>
  <c r="F100" i="22"/>
  <c r="B100" i="22"/>
  <c r="F99" i="22"/>
  <c r="B99" i="22"/>
  <c r="F98" i="22"/>
  <c r="B98" i="22"/>
  <c r="F97" i="22"/>
  <c r="B97" i="22"/>
  <c r="F96" i="22"/>
  <c r="B96" i="22"/>
  <c r="F95" i="22"/>
  <c r="B95" i="22"/>
  <c r="F94" i="22"/>
  <c r="B94" i="22"/>
  <c r="B93" i="22"/>
  <c r="F92" i="22"/>
  <c r="B92" i="22"/>
  <c r="F91" i="22"/>
  <c r="B91" i="22"/>
  <c r="P99" i="3"/>
  <c r="O99" i="3"/>
  <c r="C99" i="3" s="1"/>
  <c r="N99" i="3"/>
  <c r="P98" i="3"/>
  <c r="O98" i="3"/>
  <c r="C98" i="3" s="1"/>
  <c r="N98" i="3"/>
  <c r="P97" i="3"/>
  <c r="O97" i="3"/>
  <c r="C97" i="3" s="1"/>
  <c r="N97" i="3"/>
  <c r="P96" i="3"/>
  <c r="O96" i="3"/>
  <c r="C96" i="3" s="1"/>
  <c r="N96" i="3"/>
  <c r="P95" i="3"/>
  <c r="O95" i="3"/>
  <c r="C95" i="3" s="1"/>
  <c r="N95" i="3"/>
  <c r="P94" i="3"/>
  <c r="O94" i="3"/>
  <c r="C94" i="3" s="1"/>
  <c r="N94" i="3"/>
  <c r="P93" i="3"/>
  <c r="O93" i="3"/>
  <c r="C93" i="3" s="1"/>
  <c r="N93" i="3"/>
  <c r="P92" i="3"/>
  <c r="O92" i="3"/>
  <c r="C92" i="3" s="1"/>
  <c r="N92" i="3"/>
  <c r="P91" i="3"/>
  <c r="O91" i="3"/>
  <c r="C91" i="3" s="1"/>
  <c r="N91" i="3"/>
  <c r="N90" i="3"/>
  <c r="P89" i="3"/>
  <c r="O89" i="3"/>
  <c r="O88" i="3"/>
  <c r="B99" i="3"/>
  <c r="B98" i="3"/>
  <c r="B97" i="3"/>
  <c r="B96" i="3"/>
  <c r="B95" i="3"/>
  <c r="B94" i="3"/>
  <c r="B93" i="3"/>
  <c r="B92" i="3"/>
  <c r="B91" i="3"/>
  <c r="B90" i="3"/>
  <c r="L98" i="23" l="1"/>
  <c r="V102" i="24"/>
  <c r="L95" i="24"/>
  <c r="L97" i="24"/>
  <c r="L93" i="24"/>
  <c r="P99" i="24"/>
  <c r="P92" i="24"/>
  <c r="H96" i="23"/>
  <c r="H94" i="23"/>
  <c r="D92" i="24"/>
  <c r="D94" i="23"/>
  <c r="P94" i="24"/>
  <c r="D95" i="24"/>
  <c r="H99" i="24"/>
  <c r="H95" i="23"/>
  <c r="D97" i="24"/>
  <c r="T102" i="22"/>
  <c r="D96" i="23"/>
  <c r="L97" i="23"/>
  <c r="D92" i="23"/>
  <c r="H97" i="23"/>
  <c r="L99" i="24"/>
  <c r="P95" i="24"/>
  <c r="H98" i="23"/>
  <c r="L96" i="23"/>
  <c r="L91" i="23"/>
  <c r="P100" i="24"/>
  <c r="D95" i="22"/>
  <c r="X102" i="24"/>
  <c r="P96" i="24"/>
  <c r="P100" i="3"/>
  <c r="R102" i="22"/>
  <c r="H98" i="22"/>
  <c r="P98" i="24"/>
  <c r="Y102" i="24"/>
  <c r="L57" i="24" s="1"/>
  <c r="D97" i="22"/>
  <c r="L92" i="23"/>
  <c r="P97" i="24"/>
  <c r="Z102" i="24"/>
  <c r="S102" i="23"/>
  <c r="H57" i="23" s="1"/>
  <c r="H93" i="23"/>
  <c r="L95" i="23"/>
  <c r="D94" i="24"/>
  <c r="AA102" i="24"/>
  <c r="N57" i="24" s="1"/>
  <c r="H97" i="22"/>
  <c r="L99" i="23"/>
  <c r="T102" i="23"/>
  <c r="H92" i="24"/>
  <c r="D93" i="24"/>
  <c r="AB102" i="24"/>
  <c r="H94" i="22"/>
  <c r="D93" i="23"/>
  <c r="D95" i="23"/>
  <c r="D100" i="23"/>
  <c r="U102" i="23"/>
  <c r="J57" i="23" s="1"/>
  <c r="V102" i="23"/>
  <c r="X102" i="23"/>
  <c r="D97" i="23"/>
  <c r="H99" i="23"/>
  <c r="U102" i="24"/>
  <c r="H57" i="24" s="1"/>
  <c r="P93" i="24"/>
  <c r="D99" i="24"/>
  <c r="W102" i="23"/>
  <c r="L57" i="23" s="1"/>
  <c r="D91" i="24"/>
  <c r="P91" i="24"/>
  <c r="W102" i="24"/>
  <c r="J57" i="24" s="1"/>
  <c r="H91" i="24"/>
  <c r="L96" i="24"/>
  <c r="H97" i="24"/>
  <c r="H98" i="24"/>
  <c r="D100" i="24"/>
  <c r="L98" i="24"/>
  <c r="H100" i="24"/>
  <c r="L91" i="24"/>
  <c r="L92" i="24"/>
  <c r="H93" i="24"/>
  <c r="H94" i="24"/>
  <c r="D96" i="24"/>
  <c r="L100" i="24"/>
  <c r="L94" i="24"/>
  <c r="H95" i="24"/>
  <c r="H96" i="24"/>
  <c r="D98" i="24"/>
  <c r="D98" i="23"/>
  <c r="D99" i="23"/>
  <c r="H100" i="23"/>
  <c r="H92" i="23"/>
  <c r="L100" i="23"/>
  <c r="D91" i="23"/>
  <c r="L94" i="23"/>
  <c r="L93" i="23"/>
  <c r="H91" i="23"/>
  <c r="H93" i="22"/>
  <c r="D99" i="22"/>
  <c r="H95" i="22"/>
  <c r="D94" i="22"/>
  <c r="D93" i="22"/>
  <c r="H92" i="22"/>
  <c r="D92" i="22"/>
  <c r="Q102" i="22"/>
  <c r="H57" i="22" s="1"/>
  <c r="S102" i="22"/>
  <c r="J57" i="22" s="1"/>
  <c r="D96" i="22"/>
  <c r="H99" i="22"/>
  <c r="H96" i="22"/>
  <c r="D91" i="22"/>
  <c r="D98" i="22"/>
  <c r="D100" i="22"/>
  <c r="H91" i="22"/>
  <c r="H100" i="22"/>
  <c r="O100" i="3"/>
  <c r="H57" i="3" s="1"/>
  <c r="D90" i="3"/>
  <c r="D92" i="3"/>
  <c r="D94" i="3"/>
  <c r="D98" i="3"/>
  <c r="D93" i="3"/>
  <c r="D96" i="3"/>
  <c r="D95" i="3"/>
  <c r="D97" i="3"/>
  <c r="D91" i="3"/>
  <c r="AG99" i="25"/>
  <c r="AF99" i="25"/>
  <c r="S99" i="25" s="1"/>
  <c r="AE99" i="25"/>
  <c r="AD99" i="25"/>
  <c r="O99" i="25" s="1"/>
  <c r="AC99" i="25"/>
  <c r="AB99" i="25"/>
  <c r="K99" i="25" s="1"/>
  <c r="AA99" i="25"/>
  <c r="Z99" i="25"/>
  <c r="G99" i="25" s="1"/>
  <c r="Y99" i="25"/>
  <c r="X99" i="25"/>
  <c r="C99" i="25" s="1"/>
  <c r="W99" i="25"/>
  <c r="R99" i="25"/>
  <c r="N99" i="25"/>
  <c r="J99" i="25"/>
  <c r="F99" i="25"/>
  <c r="B99" i="25"/>
  <c r="AG98" i="25"/>
  <c r="AF98" i="25"/>
  <c r="S98" i="25" s="1"/>
  <c r="AE98" i="25"/>
  <c r="AD98" i="25"/>
  <c r="O98" i="25" s="1"/>
  <c r="AC98" i="25"/>
  <c r="AB98" i="25"/>
  <c r="K98" i="25" s="1"/>
  <c r="AA98" i="25"/>
  <c r="Z98" i="25"/>
  <c r="G98" i="25" s="1"/>
  <c r="Y98" i="25"/>
  <c r="X98" i="25"/>
  <c r="C98" i="25" s="1"/>
  <c r="W98" i="25"/>
  <c r="R98" i="25"/>
  <c r="N98" i="25"/>
  <c r="J98" i="25"/>
  <c r="F98" i="25"/>
  <c r="B98" i="25"/>
  <c r="AG97" i="25"/>
  <c r="AF97" i="25"/>
  <c r="S97" i="25" s="1"/>
  <c r="AE97" i="25"/>
  <c r="AD97" i="25"/>
  <c r="O97" i="25" s="1"/>
  <c r="AC97" i="25"/>
  <c r="AB97" i="25"/>
  <c r="K97" i="25" s="1"/>
  <c r="AA97" i="25"/>
  <c r="Z97" i="25"/>
  <c r="G97" i="25" s="1"/>
  <c r="Y97" i="25"/>
  <c r="X97" i="25"/>
  <c r="C97" i="25" s="1"/>
  <c r="W97" i="25"/>
  <c r="R97" i="25"/>
  <c r="N97" i="25"/>
  <c r="J97" i="25"/>
  <c r="F97" i="25"/>
  <c r="B97" i="25"/>
  <c r="AG96" i="25"/>
  <c r="AF96" i="25"/>
  <c r="S96" i="25" s="1"/>
  <c r="AE96" i="25"/>
  <c r="AD96" i="25"/>
  <c r="O96" i="25" s="1"/>
  <c r="AC96" i="25"/>
  <c r="AB96" i="25"/>
  <c r="K96" i="25" s="1"/>
  <c r="AA96" i="25"/>
  <c r="Z96" i="25"/>
  <c r="G96" i="25" s="1"/>
  <c r="Y96" i="25"/>
  <c r="X96" i="25"/>
  <c r="C96" i="25" s="1"/>
  <c r="W96" i="25"/>
  <c r="R96" i="25"/>
  <c r="N96" i="25"/>
  <c r="J96" i="25"/>
  <c r="F96" i="25"/>
  <c r="B96" i="25"/>
  <c r="AG95" i="25"/>
  <c r="AF95" i="25"/>
  <c r="S95" i="25" s="1"/>
  <c r="AE95" i="25"/>
  <c r="AD95" i="25"/>
  <c r="O95" i="25" s="1"/>
  <c r="AC95" i="25"/>
  <c r="AB95" i="25"/>
  <c r="K95" i="25" s="1"/>
  <c r="AA95" i="25"/>
  <c r="Z95" i="25"/>
  <c r="G95" i="25" s="1"/>
  <c r="Y95" i="25"/>
  <c r="X95" i="25"/>
  <c r="C95" i="25" s="1"/>
  <c r="W95" i="25"/>
  <c r="R95" i="25"/>
  <c r="N95" i="25"/>
  <c r="J95" i="25"/>
  <c r="F95" i="25"/>
  <c r="B95" i="25"/>
  <c r="AG94" i="25"/>
  <c r="AF94" i="25"/>
  <c r="S94" i="25" s="1"/>
  <c r="AE94" i="25"/>
  <c r="AD94" i="25"/>
  <c r="O94" i="25" s="1"/>
  <c r="AC94" i="25"/>
  <c r="AB94" i="25"/>
  <c r="K94" i="25" s="1"/>
  <c r="AA94" i="25"/>
  <c r="Z94" i="25"/>
  <c r="G94" i="25" s="1"/>
  <c r="Y94" i="25"/>
  <c r="X94" i="25"/>
  <c r="C94" i="25" s="1"/>
  <c r="W94" i="25"/>
  <c r="R94" i="25"/>
  <c r="N94" i="25"/>
  <c r="J94" i="25"/>
  <c r="F94" i="25"/>
  <c r="B94" i="25"/>
  <c r="AG93" i="25"/>
  <c r="AF93" i="25"/>
  <c r="S93" i="25" s="1"/>
  <c r="AE93" i="25"/>
  <c r="AD93" i="25"/>
  <c r="O93" i="25" s="1"/>
  <c r="AC93" i="25"/>
  <c r="AB93" i="25"/>
  <c r="K93" i="25" s="1"/>
  <c r="AA93" i="25"/>
  <c r="Z93" i="25"/>
  <c r="G93" i="25" s="1"/>
  <c r="Y93" i="25"/>
  <c r="X93" i="25"/>
  <c r="C93" i="25" s="1"/>
  <c r="W93" i="25"/>
  <c r="R93" i="25"/>
  <c r="N93" i="25"/>
  <c r="J93" i="25"/>
  <c r="F93" i="25"/>
  <c r="B93" i="25"/>
  <c r="AG92" i="25"/>
  <c r="AF92" i="25"/>
  <c r="S92" i="25" s="1"/>
  <c r="AE92" i="25"/>
  <c r="AD92" i="25"/>
  <c r="O92" i="25" s="1"/>
  <c r="AC92" i="25"/>
  <c r="AB92" i="25"/>
  <c r="K92" i="25" s="1"/>
  <c r="AA92" i="25"/>
  <c r="Z92" i="25"/>
  <c r="G92" i="25" s="1"/>
  <c r="Y92" i="25"/>
  <c r="X92" i="25"/>
  <c r="C92" i="25" s="1"/>
  <c r="W92" i="25"/>
  <c r="R92" i="25"/>
  <c r="N92" i="25"/>
  <c r="J92" i="25"/>
  <c r="F92" i="25"/>
  <c r="B92" i="25"/>
  <c r="AG91" i="25"/>
  <c r="AF91" i="25"/>
  <c r="S91" i="25" s="1"/>
  <c r="AE91" i="25"/>
  <c r="AD91" i="25"/>
  <c r="O91" i="25" s="1"/>
  <c r="AC91" i="25"/>
  <c r="AB91" i="25"/>
  <c r="K91" i="25" s="1"/>
  <c r="AA91" i="25"/>
  <c r="Z91" i="25"/>
  <c r="G91" i="25" s="1"/>
  <c r="Y91" i="25"/>
  <c r="X91" i="25"/>
  <c r="C91" i="25" s="1"/>
  <c r="W91" i="25"/>
  <c r="R91" i="25"/>
  <c r="N91" i="25"/>
  <c r="J91" i="25"/>
  <c r="F91" i="25"/>
  <c r="B91" i="25"/>
  <c r="AG90" i="25"/>
  <c r="AF90" i="25"/>
  <c r="S90" i="25" s="1"/>
  <c r="AE90" i="25"/>
  <c r="AD90" i="25"/>
  <c r="O90" i="25" s="1"/>
  <c r="AC90" i="25"/>
  <c r="AB90" i="25"/>
  <c r="K90" i="25" s="1"/>
  <c r="AA90" i="25"/>
  <c r="Z90" i="25"/>
  <c r="G90" i="25" s="1"/>
  <c r="Y90" i="25"/>
  <c r="X90" i="25"/>
  <c r="C90" i="25" s="1"/>
  <c r="W90" i="25"/>
  <c r="R90" i="25"/>
  <c r="N90" i="25"/>
  <c r="J90" i="25"/>
  <c r="F90" i="25"/>
  <c r="B90" i="25"/>
  <c r="AG89" i="25"/>
  <c r="AF89" i="25"/>
  <c r="AE89" i="25"/>
  <c r="AD89" i="25"/>
  <c r="AC89" i="25"/>
  <c r="AB89" i="25"/>
  <c r="AA89" i="25"/>
  <c r="Z89" i="25"/>
  <c r="Y89" i="25"/>
  <c r="X89" i="25"/>
  <c r="AF88" i="25"/>
  <c r="AD88" i="25"/>
  <c r="AB88" i="25"/>
  <c r="Z88" i="25"/>
  <c r="X88" i="25"/>
  <c r="S79" i="25"/>
  <c r="R79" i="25"/>
  <c r="S78" i="25"/>
  <c r="R78" i="25"/>
  <c r="S77" i="25"/>
  <c r="R77" i="25"/>
  <c r="S76" i="25"/>
  <c r="R76" i="25"/>
  <c r="S75" i="25"/>
  <c r="R75" i="25"/>
  <c r="S74" i="25"/>
  <c r="R74" i="25"/>
  <c r="S73" i="25"/>
  <c r="R73" i="25"/>
  <c r="S72" i="25"/>
  <c r="R72" i="25"/>
  <c r="S71" i="25"/>
  <c r="R71" i="25"/>
  <c r="S70" i="25"/>
  <c r="R70" i="25"/>
  <c r="S69" i="25"/>
  <c r="R69" i="25"/>
  <c r="S68" i="25"/>
  <c r="R68" i="25"/>
  <c r="S67" i="25"/>
  <c r="R67" i="25"/>
  <c r="S66" i="25"/>
  <c r="R66" i="25"/>
  <c r="S65" i="25"/>
  <c r="R65" i="25"/>
  <c r="S64" i="25"/>
  <c r="R64" i="25"/>
  <c r="S63" i="25"/>
  <c r="R63" i="25"/>
  <c r="S62" i="25"/>
  <c r="R62" i="25"/>
  <c r="S61" i="25"/>
  <c r="R61" i="25"/>
  <c r="S60" i="25"/>
  <c r="Q50" i="25"/>
  <c r="P50" i="25"/>
  <c r="O50" i="25"/>
  <c r="N50" i="25"/>
  <c r="M50" i="25"/>
  <c r="L50" i="25"/>
  <c r="K50" i="25"/>
  <c r="J50" i="25"/>
  <c r="I50" i="25"/>
  <c r="H50" i="25"/>
  <c r="S49" i="25"/>
  <c r="R49" i="25"/>
  <c r="S48" i="25"/>
  <c r="R48" i="25"/>
  <c r="S47" i="25"/>
  <c r="R47" i="25"/>
  <c r="S46" i="25"/>
  <c r="R46" i="25"/>
  <c r="S45" i="25"/>
  <c r="R45" i="25"/>
  <c r="S44" i="25"/>
  <c r="R44" i="25"/>
  <c r="S42" i="25"/>
  <c r="R42" i="25"/>
  <c r="S41" i="25"/>
  <c r="R41" i="25"/>
  <c r="S40" i="25"/>
  <c r="R40" i="25"/>
  <c r="S39" i="25"/>
  <c r="R39" i="25"/>
  <c r="S38" i="25"/>
  <c r="R38" i="25"/>
  <c r="I27" i="25"/>
  <c r="H27" i="25"/>
  <c r="I26" i="25"/>
  <c r="H26" i="25"/>
  <c r="I25" i="25"/>
  <c r="H25" i="25"/>
  <c r="I24" i="25"/>
  <c r="H24" i="25"/>
  <c r="I23" i="25"/>
  <c r="H23" i="25"/>
  <c r="J23" i="25" s="1"/>
  <c r="L23" i="25" s="1"/>
  <c r="I22" i="25"/>
  <c r="H22" i="25"/>
  <c r="I21" i="25"/>
  <c r="H21" i="25"/>
  <c r="J21" i="25" s="1"/>
  <c r="L21" i="25" s="1"/>
  <c r="N21" i="25" s="1"/>
  <c r="P21" i="25" s="1"/>
  <c r="H20" i="25"/>
  <c r="I19" i="25"/>
  <c r="H19" i="25"/>
  <c r="J19" i="25" s="1"/>
  <c r="L19" i="25" s="1"/>
  <c r="I18" i="25"/>
  <c r="H18" i="25"/>
  <c r="J18" i="25" s="1"/>
  <c r="L18" i="25" s="1"/>
  <c r="N18" i="25" s="1"/>
  <c r="P18" i="25" s="1"/>
  <c r="I17" i="25"/>
  <c r="K17" i="25" s="1"/>
  <c r="M17" i="25" s="1"/>
  <c r="O17" i="25" s="1"/>
  <c r="Q17" i="25" s="1"/>
  <c r="H17" i="25"/>
  <c r="J17" i="25" s="1"/>
  <c r="I16" i="25"/>
  <c r="K16" i="25" s="1"/>
  <c r="H16" i="25"/>
  <c r="I15" i="25"/>
  <c r="K15" i="25" s="1"/>
  <c r="H15" i="25"/>
  <c r="I14" i="25"/>
  <c r="H14" i="25"/>
  <c r="I13" i="25"/>
  <c r="H13" i="25"/>
  <c r="I12" i="25"/>
  <c r="H12" i="25"/>
  <c r="J12" i="25" s="1"/>
  <c r="I11" i="25"/>
  <c r="H11" i="25"/>
  <c r="I10" i="25"/>
  <c r="K10" i="25" s="1"/>
  <c r="H10" i="25"/>
  <c r="J10" i="25" s="1"/>
  <c r="A10" i="25"/>
  <c r="H31" i="25" l="1"/>
  <c r="H30" i="25"/>
  <c r="H96" i="25"/>
  <c r="D94" i="25"/>
  <c r="D96" i="25"/>
  <c r="H95" i="25"/>
  <c r="L95" i="25"/>
  <c r="D92" i="25"/>
  <c r="T92" i="25"/>
  <c r="L97" i="25"/>
  <c r="L91" i="25"/>
  <c r="P99" i="25"/>
  <c r="I32" i="25"/>
  <c r="H33" i="25"/>
  <c r="X100" i="25"/>
  <c r="H57" i="25" s="1"/>
  <c r="H58" i="25" s="1"/>
  <c r="AF100" i="25"/>
  <c r="P57" i="25" s="1"/>
  <c r="P58" i="25" s="1"/>
  <c r="P93" i="25"/>
  <c r="L93" i="25"/>
  <c r="T96" i="25"/>
  <c r="P95" i="25"/>
  <c r="L99" i="25"/>
  <c r="T94" i="25"/>
  <c r="P96" i="25"/>
  <c r="T98" i="25"/>
  <c r="I33" i="25"/>
  <c r="AD100" i="25"/>
  <c r="N57" i="25" s="1"/>
  <c r="N58" i="25" s="1"/>
  <c r="H93" i="25"/>
  <c r="H97" i="25"/>
  <c r="S50" i="25"/>
  <c r="P94" i="25"/>
  <c r="R50" i="25"/>
  <c r="P91" i="25"/>
  <c r="P98" i="25"/>
  <c r="T91" i="25"/>
  <c r="L92" i="25"/>
  <c r="P97" i="25"/>
  <c r="D98" i="25"/>
  <c r="I30" i="25"/>
  <c r="D91" i="25"/>
  <c r="L94" i="25"/>
  <c r="H94" i="25"/>
  <c r="D95" i="25"/>
  <c r="T95" i="25"/>
  <c r="L96" i="25"/>
  <c r="P92" i="25"/>
  <c r="T97" i="25"/>
  <c r="L98" i="25"/>
  <c r="H98" i="25"/>
  <c r="D99" i="25"/>
  <c r="T99" i="25"/>
  <c r="H32" i="25"/>
  <c r="AB100" i="25"/>
  <c r="L57" i="25" s="1"/>
  <c r="L58" i="25" s="1"/>
  <c r="H91" i="25"/>
  <c r="K25" i="25"/>
  <c r="M25" i="25" s="1"/>
  <c r="O25" i="25" s="1"/>
  <c r="Q25" i="25" s="1"/>
  <c r="S25" i="25" s="1"/>
  <c r="Y100" i="25"/>
  <c r="AG100" i="25"/>
  <c r="H99" i="25"/>
  <c r="H34" i="25"/>
  <c r="I34" i="25"/>
  <c r="H90" i="25"/>
  <c r="L90" i="25"/>
  <c r="T90" i="25"/>
  <c r="D90" i="25"/>
  <c r="N23" i="25"/>
  <c r="P23" i="25" s="1"/>
  <c r="N19" i="25"/>
  <c r="P19" i="25" s="1"/>
  <c r="J22" i="25"/>
  <c r="L22" i="25" s="1"/>
  <c r="N22" i="25" s="1"/>
  <c r="P22" i="25" s="1"/>
  <c r="R22" i="25" s="1"/>
  <c r="J11" i="25"/>
  <c r="H28" i="25"/>
  <c r="L12" i="25"/>
  <c r="N12" i="25" s="1"/>
  <c r="P12" i="25" s="1"/>
  <c r="J16" i="25"/>
  <c r="L16" i="25" s="1"/>
  <c r="N16" i="25" s="1"/>
  <c r="P16" i="25" s="1"/>
  <c r="K27" i="25"/>
  <c r="K34" i="25" s="1"/>
  <c r="AC100" i="25"/>
  <c r="D97" i="25"/>
  <c r="I28" i="25"/>
  <c r="M16" i="25"/>
  <c r="O16" i="25" s="1"/>
  <c r="Q16" i="25" s="1"/>
  <c r="I31" i="25"/>
  <c r="K14" i="25"/>
  <c r="M14" i="25" s="1"/>
  <c r="O14" i="25" s="1"/>
  <c r="Q14" i="25" s="1"/>
  <c r="AE100" i="25"/>
  <c r="S17" i="25"/>
  <c r="M10" i="25"/>
  <c r="J13" i="25"/>
  <c r="L13" i="25" s="1"/>
  <c r="N13" i="25" s="1"/>
  <c r="P13" i="25" s="1"/>
  <c r="K18" i="25"/>
  <c r="M18" i="25" s="1"/>
  <c r="O18" i="25" s="1"/>
  <c r="Q18" i="25" s="1"/>
  <c r="H92" i="25"/>
  <c r="K11" i="25"/>
  <c r="J20" i="25"/>
  <c r="L20" i="25" s="1"/>
  <c r="N20" i="25" s="1"/>
  <c r="P20" i="25" s="1"/>
  <c r="R21" i="25"/>
  <c r="AA100" i="25"/>
  <c r="D93" i="25"/>
  <c r="T93" i="25"/>
  <c r="L10" i="25"/>
  <c r="K12" i="25"/>
  <c r="M12" i="25" s="1"/>
  <c r="O12" i="25" s="1"/>
  <c r="Q12" i="25" s="1"/>
  <c r="J14" i="25"/>
  <c r="L14" i="25" s="1"/>
  <c r="N14" i="25" s="1"/>
  <c r="P14" i="25" s="1"/>
  <c r="M15" i="25"/>
  <c r="O15" i="25" s="1"/>
  <c r="Q15" i="25" s="1"/>
  <c r="L17" i="25"/>
  <c r="N17" i="25" s="1"/>
  <c r="P17" i="25" s="1"/>
  <c r="K19" i="25"/>
  <c r="M19" i="25" s="1"/>
  <c r="O19" i="25" s="1"/>
  <c r="Q19" i="25" s="1"/>
  <c r="K21" i="25"/>
  <c r="M21" i="25" s="1"/>
  <c r="O21" i="25" s="1"/>
  <c r="Q21" i="25" s="1"/>
  <c r="K23" i="25"/>
  <c r="M23" i="25" s="1"/>
  <c r="O23" i="25" s="1"/>
  <c r="Q23" i="25" s="1"/>
  <c r="J25" i="25"/>
  <c r="L25" i="25" s="1"/>
  <c r="N25" i="25" s="1"/>
  <c r="P25" i="25" s="1"/>
  <c r="J27" i="25"/>
  <c r="J34" i="25" s="1"/>
  <c r="R60" i="25"/>
  <c r="Z100" i="25"/>
  <c r="J57" i="25" s="1"/>
  <c r="J58" i="25" s="1"/>
  <c r="R18" i="25"/>
  <c r="K20" i="25"/>
  <c r="M20" i="25" s="1"/>
  <c r="O20" i="25" s="1"/>
  <c r="Q20" i="25" s="1"/>
  <c r="K22" i="25"/>
  <c r="M22" i="25" s="1"/>
  <c r="O22" i="25" s="1"/>
  <c r="Q22" i="25" s="1"/>
  <c r="J24" i="25"/>
  <c r="J26" i="25"/>
  <c r="J33" i="25" s="1"/>
  <c r="K13" i="25"/>
  <c r="M13" i="25" s="1"/>
  <c r="O13" i="25" s="1"/>
  <c r="Q13" i="25" s="1"/>
  <c r="J15" i="25"/>
  <c r="L15" i="25" s="1"/>
  <c r="N15" i="25" s="1"/>
  <c r="P15" i="25" s="1"/>
  <c r="K24" i="25"/>
  <c r="K32" i="25" s="1"/>
  <c r="K26" i="25"/>
  <c r="K33" i="25" s="1"/>
  <c r="P90" i="25"/>
  <c r="K63" i="3"/>
  <c r="K61" i="3"/>
  <c r="K42" i="3"/>
  <c r="J42" i="3"/>
  <c r="J61" i="3"/>
  <c r="K69" i="3"/>
  <c r="J69" i="3"/>
  <c r="K68" i="3"/>
  <c r="J68" i="3"/>
  <c r="K31" i="25" l="1"/>
  <c r="J31" i="25"/>
  <c r="J32" i="25"/>
  <c r="K30" i="25"/>
  <c r="L30" i="25"/>
  <c r="M30" i="25"/>
  <c r="J30" i="25"/>
  <c r="I35" i="25"/>
  <c r="I36" i="25" s="1"/>
  <c r="S16" i="25"/>
  <c r="R23" i="25"/>
  <c r="R14" i="25"/>
  <c r="R16" i="25"/>
  <c r="H35" i="25"/>
  <c r="H36" i="25" s="1"/>
  <c r="H80" i="25" s="1"/>
  <c r="R13" i="25"/>
  <c r="S21" i="25"/>
  <c r="K28" i="25"/>
  <c r="J28" i="25"/>
  <c r="M11" i="25"/>
  <c r="M31" i="25" s="1"/>
  <c r="S18" i="25"/>
  <c r="S14" i="25"/>
  <c r="S22" i="25"/>
  <c r="M26" i="25"/>
  <c r="M33" i="25" s="1"/>
  <c r="L27" i="25"/>
  <c r="L34" i="25" s="1"/>
  <c r="R20" i="25"/>
  <c r="R57" i="25"/>
  <c r="L11" i="25"/>
  <c r="L31" i="25" s="1"/>
  <c r="R19" i="25"/>
  <c r="R25" i="25"/>
  <c r="R58" i="25"/>
  <c r="S19" i="25"/>
  <c r="M24" i="25"/>
  <c r="M32" i="25" s="1"/>
  <c r="L26" i="25"/>
  <c r="L33" i="25" s="1"/>
  <c r="N10" i="25"/>
  <c r="N30" i="25" s="1"/>
  <c r="L24" i="25"/>
  <c r="L32" i="25" s="1"/>
  <c r="S12" i="25"/>
  <c r="S13" i="25"/>
  <c r="O10" i="25"/>
  <c r="O30" i="25" s="1"/>
  <c r="S15" i="25"/>
  <c r="M27" i="25"/>
  <c r="M34" i="25" s="1"/>
  <c r="R17" i="25"/>
  <c r="R12" i="25"/>
  <c r="S20" i="25"/>
  <c r="S23" i="25"/>
  <c r="R15" i="25"/>
  <c r="H27" i="3"/>
  <c r="M28" i="25" l="1"/>
  <c r="L28" i="25"/>
  <c r="J35" i="25"/>
  <c r="J36" i="25" s="1"/>
  <c r="H52" i="25"/>
  <c r="I52" i="25"/>
  <c r="I80" i="25"/>
  <c r="Q10" i="25"/>
  <c r="Q30" i="25" s="1"/>
  <c r="N27" i="25"/>
  <c r="N34" i="25" s="1"/>
  <c r="N26" i="25"/>
  <c r="N33" i="25" s="1"/>
  <c r="O26" i="25"/>
  <c r="O33" i="25" s="1"/>
  <c r="O27" i="25"/>
  <c r="O34" i="25" s="1"/>
  <c r="O24" i="25"/>
  <c r="O32" i="25" s="1"/>
  <c r="K35" i="25"/>
  <c r="K36" i="25" s="1"/>
  <c r="N11" i="25"/>
  <c r="N31" i="25" s="1"/>
  <c r="N24" i="25"/>
  <c r="N32" i="25" s="1"/>
  <c r="P10" i="25"/>
  <c r="O11" i="25"/>
  <c r="O31" i="25" s="1"/>
  <c r="R10" i="25" l="1"/>
  <c r="P30" i="25"/>
  <c r="R30" i="25" s="1"/>
  <c r="O28" i="25"/>
  <c r="J52" i="25"/>
  <c r="J80" i="25"/>
  <c r="K52" i="25"/>
  <c r="K55" i="25" s="1"/>
  <c r="K80" i="25"/>
  <c r="M35" i="25"/>
  <c r="M36" i="25" s="1"/>
  <c r="Q26" i="25"/>
  <c r="Q33" i="25" s="1"/>
  <c r="P11" i="25"/>
  <c r="P31" i="25" s="1"/>
  <c r="N28" i="25"/>
  <c r="Q27" i="25"/>
  <c r="Q34" i="25" s="1"/>
  <c r="S10" i="25"/>
  <c r="Q11" i="25"/>
  <c r="Q31" i="25" s="1"/>
  <c r="P24" i="25"/>
  <c r="P32" i="25" s="1"/>
  <c r="Q24" i="25"/>
  <c r="Q32" i="25" s="1"/>
  <c r="P27" i="25"/>
  <c r="P34" i="25" s="1"/>
  <c r="L35" i="25"/>
  <c r="P26" i="25"/>
  <c r="P33" i="25" s="1"/>
  <c r="H54" i="25"/>
  <c r="I56" i="25"/>
  <c r="I55" i="25"/>
  <c r="H81" i="25" l="1"/>
  <c r="S11" i="25"/>
  <c r="R33" i="25"/>
  <c r="R24" i="25"/>
  <c r="N35" i="25"/>
  <c r="N36" i="25" s="1"/>
  <c r="S31" i="25"/>
  <c r="S24" i="25"/>
  <c r="S33" i="25"/>
  <c r="M52" i="25"/>
  <c r="M55" i="25" s="1"/>
  <c r="M80" i="25"/>
  <c r="O35" i="25"/>
  <c r="O36" i="25" s="1"/>
  <c r="S32" i="25"/>
  <c r="S26" i="25"/>
  <c r="R32" i="25"/>
  <c r="L36" i="25"/>
  <c r="S30" i="25"/>
  <c r="Q28" i="25"/>
  <c r="R34" i="25"/>
  <c r="R27" i="25"/>
  <c r="K56" i="25"/>
  <c r="K81" i="25" s="1"/>
  <c r="J54" i="25"/>
  <c r="R31" i="25"/>
  <c r="R11" i="25"/>
  <c r="I81" i="25"/>
  <c r="R26" i="25"/>
  <c r="P28" i="25"/>
  <c r="Q35" i="25"/>
  <c r="S35" i="25" s="1"/>
  <c r="S27" i="25"/>
  <c r="L52" i="25" l="1"/>
  <c r="L80" i="25"/>
  <c r="O52" i="25"/>
  <c r="O80" i="25"/>
  <c r="N52" i="25"/>
  <c r="N80" i="25"/>
  <c r="J81" i="25"/>
  <c r="R28" i="25"/>
  <c r="S34" i="25"/>
  <c r="P35" i="25"/>
  <c r="R35" i="25" s="1"/>
  <c r="Q36" i="25"/>
  <c r="S28" i="25"/>
  <c r="P36" i="25" l="1"/>
  <c r="P52" i="25" s="1"/>
  <c r="R52" i="25" s="1"/>
  <c r="X52" i="25" s="1"/>
  <c r="Q52" i="25"/>
  <c r="Q55" i="25" s="1"/>
  <c r="Q80" i="25"/>
  <c r="S80" i="25" s="1"/>
  <c r="O55" i="25"/>
  <c r="O56" i="25"/>
  <c r="N54" i="25"/>
  <c r="N81" i="25" s="1"/>
  <c r="M56" i="25"/>
  <c r="M81" i="25" s="1"/>
  <c r="L54" i="25"/>
  <c r="S36" i="25"/>
  <c r="J58" i="24"/>
  <c r="H58" i="24"/>
  <c r="P74" i="24"/>
  <c r="Q74" i="24"/>
  <c r="P75" i="24"/>
  <c r="Q75" i="24"/>
  <c r="P76" i="24"/>
  <c r="Q76" i="24"/>
  <c r="P77" i="24"/>
  <c r="Q77" i="24"/>
  <c r="P78" i="24"/>
  <c r="Q78" i="24"/>
  <c r="P79" i="24"/>
  <c r="Q79" i="24"/>
  <c r="N73" i="23"/>
  <c r="N74" i="23"/>
  <c r="O74" i="23"/>
  <c r="N75" i="23"/>
  <c r="O75" i="23"/>
  <c r="N76" i="23"/>
  <c r="O76" i="23"/>
  <c r="N77" i="23"/>
  <c r="O77" i="23"/>
  <c r="N78" i="23"/>
  <c r="O78" i="23"/>
  <c r="N79" i="23"/>
  <c r="O79" i="23"/>
  <c r="L74" i="22"/>
  <c r="M74" i="22"/>
  <c r="L75" i="22"/>
  <c r="M75" i="22"/>
  <c r="L76" i="22"/>
  <c r="M76" i="22"/>
  <c r="L77" i="22"/>
  <c r="M77" i="22"/>
  <c r="L78" i="22"/>
  <c r="M78" i="22"/>
  <c r="L79" i="22"/>
  <c r="M79" i="22"/>
  <c r="J74" i="3"/>
  <c r="K74" i="3"/>
  <c r="J75" i="3"/>
  <c r="K75" i="3"/>
  <c r="J76" i="3"/>
  <c r="K76" i="3"/>
  <c r="J77" i="3"/>
  <c r="K77" i="3"/>
  <c r="J78" i="3"/>
  <c r="K78" i="3"/>
  <c r="J79" i="3"/>
  <c r="K79" i="3"/>
  <c r="H34" i="3"/>
  <c r="J34" i="3" s="1"/>
  <c r="H10" i="22"/>
  <c r="J10" i="22" s="1"/>
  <c r="H11" i="22"/>
  <c r="J11" i="22" s="1"/>
  <c r="H12" i="22"/>
  <c r="H13" i="22"/>
  <c r="J13" i="22" s="1"/>
  <c r="L13" i="22" s="1"/>
  <c r="H14" i="22"/>
  <c r="J14" i="22" s="1"/>
  <c r="L14" i="22" s="1"/>
  <c r="H15" i="22"/>
  <c r="J15" i="22" s="1"/>
  <c r="L15" i="22" s="1"/>
  <c r="H16" i="22"/>
  <c r="H17" i="22"/>
  <c r="J17" i="22" s="1"/>
  <c r="L17" i="22" s="1"/>
  <c r="H18" i="22"/>
  <c r="J18" i="22" s="1"/>
  <c r="H19" i="22"/>
  <c r="J19" i="22" s="1"/>
  <c r="L19" i="22" s="1"/>
  <c r="H20" i="22"/>
  <c r="J20" i="22" s="1"/>
  <c r="L20" i="22" s="1"/>
  <c r="H21" i="22"/>
  <c r="J21" i="22" s="1"/>
  <c r="L21" i="22" s="1"/>
  <c r="H22" i="22"/>
  <c r="J22" i="22" s="1"/>
  <c r="L22" i="22" s="1"/>
  <c r="H23" i="22"/>
  <c r="J23" i="22" s="1"/>
  <c r="L23" i="22" s="1"/>
  <c r="H24" i="22"/>
  <c r="J24" i="22" s="1"/>
  <c r="H25" i="22"/>
  <c r="J25" i="22" s="1"/>
  <c r="L25" i="22" s="1"/>
  <c r="H26" i="22"/>
  <c r="J26" i="22" s="1"/>
  <c r="J33" i="22" s="1"/>
  <c r="H27" i="22"/>
  <c r="J27" i="22" s="1"/>
  <c r="J34" i="22" s="1"/>
  <c r="H50" i="22"/>
  <c r="I22" i="3"/>
  <c r="K22" i="3" s="1"/>
  <c r="H22" i="3"/>
  <c r="J22" i="3" s="1"/>
  <c r="H23" i="3"/>
  <c r="J23" i="3" s="1"/>
  <c r="H11" i="3"/>
  <c r="H10" i="3"/>
  <c r="H23" i="24"/>
  <c r="J23" i="24" s="1"/>
  <c r="L23" i="24" s="1"/>
  <c r="N23" i="24" s="1"/>
  <c r="H22" i="24"/>
  <c r="J22" i="24" s="1"/>
  <c r="L22" i="24" s="1"/>
  <c r="N22" i="24" s="1"/>
  <c r="P22" i="24" s="1"/>
  <c r="H21" i="24"/>
  <c r="J21" i="24" s="1"/>
  <c r="L21" i="24" s="1"/>
  <c r="N21" i="24" s="1"/>
  <c r="H20" i="24"/>
  <c r="J20" i="24" s="1"/>
  <c r="L20" i="24" s="1"/>
  <c r="N20" i="24" s="1"/>
  <c r="H23" i="23"/>
  <c r="J23" i="23" s="1"/>
  <c r="L23" i="23" s="1"/>
  <c r="H22" i="23"/>
  <c r="J22" i="23" s="1"/>
  <c r="H21" i="23"/>
  <c r="J21" i="23" s="1"/>
  <c r="L21" i="23" s="1"/>
  <c r="H20" i="23"/>
  <c r="J20" i="23" s="1"/>
  <c r="L20" i="23" s="1"/>
  <c r="N20" i="23" s="1"/>
  <c r="I23" i="3"/>
  <c r="K23" i="3" s="1"/>
  <c r="I21" i="3"/>
  <c r="K21" i="3" s="1"/>
  <c r="I20" i="3"/>
  <c r="K20" i="3" s="1"/>
  <c r="H21" i="3"/>
  <c r="J21" i="3" s="1"/>
  <c r="H20" i="3"/>
  <c r="J20" i="3" s="1"/>
  <c r="H10" i="24"/>
  <c r="H12" i="24"/>
  <c r="H14" i="24"/>
  <c r="J14" i="24" s="1"/>
  <c r="L14" i="24" s="1"/>
  <c r="N14" i="24" s="1"/>
  <c r="P14" i="24" s="1"/>
  <c r="H16" i="24"/>
  <c r="J16" i="24" s="1"/>
  <c r="L16" i="24" s="1"/>
  <c r="H18" i="24"/>
  <c r="J18" i="24" s="1"/>
  <c r="H11" i="24"/>
  <c r="H13" i="24"/>
  <c r="H15" i="24"/>
  <c r="J15" i="24" s="1"/>
  <c r="L15" i="24" s="1"/>
  <c r="N15" i="24" s="1"/>
  <c r="H17" i="24"/>
  <c r="J17" i="24" s="1"/>
  <c r="L17" i="24" s="1"/>
  <c r="N17" i="24" s="1"/>
  <c r="P17" i="24" s="1"/>
  <c r="H19" i="24"/>
  <c r="J19" i="24" s="1"/>
  <c r="L19" i="24" s="1"/>
  <c r="N19" i="24" s="1"/>
  <c r="H24" i="24"/>
  <c r="J24" i="24" s="1"/>
  <c r="H25" i="24"/>
  <c r="J25" i="24" s="1"/>
  <c r="L25" i="24" s="1"/>
  <c r="N25" i="24" s="1"/>
  <c r="H26" i="24"/>
  <c r="H27" i="24"/>
  <c r="I27" i="23"/>
  <c r="I27" i="22"/>
  <c r="K27" i="22" s="1"/>
  <c r="K34" i="22" s="1"/>
  <c r="I26" i="22"/>
  <c r="K26" i="22" s="1"/>
  <c r="K33" i="22" s="1"/>
  <c r="I24" i="22"/>
  <c r="K24" i="22" s="1"/>
  <c r="I25" i="22"/>
  <c r="I11" i="22"/>
  <c r="I13" i="22"/>
  <c r="K13" i="22" s="1"/>
  <c r="M13" i="22" s="1"/>
  <c r="I15" i="22"/>
  <c r="K15" i="22" s="1"/>
  <c r="I17" i="22"/>
  <c r="I19" i="22"/>
  <c r="K19" i="22" s="1"/>
  <c r="M19" i="22" s="1"/>
  <c r="I10" i="22"/>
  <c r="K10" i="22" s="1"/>
  <c r="I12" i="22"/>
  <c r="I14" i="22"/>
  <c r="K14" i="22" s="1"/>
  <c r="M14" i="22" s="1"/>
  <c r="I16" i="22"/>
  <c r="K16" i="22" s="1"/>
  <c r="I18" i="22"/>
  <c r="I20" i="22"/>
  <c r="K20" i="22" s="1"/>
  <c r="M20" i="22" s="1"/>
  <c r="I21" i="22"/>
  <c r="K21" i="22" s="1"/>
  <c r="M21" i="22" s="1"/>
  <c r="I22" i="22"/>
  <c r="K22" i="22" s="1"/>
  <c r="M22" i="22" s="1"/>
  <c r="I23" i="22"/>
  <c r="K23" i="22" s="1"/>
  <c r="J12" i="3"/>
  <c r="J14" i="3"/>
  <c r="J16" i="3"/>
  <c r="H18" i="3"/>
  <c r="J18" i="3" s="1"/>
  <c r="H10" i="23"/>
  <c r="J10" i="23" s="1"/>
  <c r="H12" i="23"/>
  <c r="J12" i="23" s="1"/>
  <c r="L12" i="23" s="1"/>
  <c r="N12" i="23" s="1"/>
  <c r="H14" i="23"/>
  <c r="J14" i="23" s="1"/>
  <c r="H16" i="23"/>
  <c r="J16" i="23" s="1"/>
  <c r="L16" i="23" s="1"/>
  <c r="H18" i="23"/>
  <c r="J18" i="23" s="1"/>
  <c r="I27" i="24"/>
  <c r="I26" i="24"/>
  <c r="I33" i="24" s="1"/>
  <c r="I24" i="24"/>
  <c r="I25" i="24"/>
  <c r="K25" i="24" s="1"/>
  <c r="M25" i="24" s="1"/>
  <c r="I11" i="24"/>
  <c r="K11" i="24" s="1"/>
  <c r="I13" i="24"/>
  <c r="K13" i="24" s="1"/>
  <c r="M13" i="24" s="1"/>
  <c r="O13" i="24" s="1"/>
  <c r="I15" i="24"/>
  <c r="K15" i="24" s="1"/>
  <c r="I17" i="24"/>
  <c r="K17" i="24" s="1"/>
  <c r="M17" i="24" s="1"/>
  <c r="O17" i="24" s="1"/>
  <c r="I19" i="24"/>
  <c r="K19" i="24" s="1"/>
  <c r="M19" i="24" s="1"/>
  <c r="O19" i="24" s="1"/>
  <c r="I10" i="24"/>
  <c r="K10" i="24" s="1"/>
  <c r="I12" i="24"/>
  <c r="K12" i="24" s="1"/>
  <c r="M12" i="24" s="1"/>
  <c r="O12" i="24" s="1"/>
  <c r="I14" i="24"/>
  <c r="K14" i="24" s="1"/>
  <c r="M14" i="24" s="1"/>
  <c r="O14" i="24" s="1"/>
  <c r="Q14" i="24" s="1"/>
  <c r="I16" i="24"/>
  <c r="K16" i="24" s="1"/>
  <c r="M16" i="24" s="1"/>
  <c r="O16" i="24" s="1"/>
  <c r="I18" i="24"/>
  <c r="K18" i="24" s="1"/>
  <c r="M18" i="24" s="1"/>
  <c r="O18" i="24" s="1"/>
  <c r="Q18" i="24" s="1"/>
  <c r="I20" i="24"/>
  <c r="K20" i="24" s="1"/>
  <c r="M20" i="24" s="1"/>
  <c r="O20" i="24" s="1"/>
  <c r="I21" i="24"/>
  <c r="K21" i="24" s="1"/>
  <c r="M21" i="24" s="1"/>
  <c r="O21" i="24" s="1"/>
  <c r="Q21" i="24" s="1"/>
  <c r="I22" i="24"/>
  <c r="K22" i="24" s="1"/>
  <c r="I23" i="24"/>
  <c r="K23" i="24" s="1"/>
  <c r="M23" i="24" s="1"/>
  <c r="O23" i="24" s="1"/>
  <c r="L50" i="24"/>
  <c r="I26" i="23"/>
  <c r="I24" i="23"/>
  <c r="K24" i="23" s="1"/>
  <c r="I25" i="23"/>
  <c r="K25" i="23" s="1"/>
  <c r="M25" i="23" s="1"/>
  <c r="I11" i="23"/>
  <c r="I13" i="23"/>
  <c r="K13" i="23" s="1"/>
  <c r="M13" i="23" s="1"/>
  <c r="I15" i="23"/>
  <c r="K15" i="23" s="1"/>
  <c r="M15" i="23" s="1"/>
  <c r="I17" i="23"/>
  <c r="K17" i="23" s="1"/>
  <c r="M17" i="23" s="1"/>
  <c r="O17" i="23" s="1"/>
  <c r="I19" i="23"/>
  <c r="K19" i="23" s="1"/>
  <c r="M19" i="23" s="1"/>
  <c r="O19" i="23" s="1"/>
  <c r="I10" i="23"/>
  <c r="I12" i="23"/>
  <c r="K12" i="23" s="1"/>
  <c r="M12" i="23" s="1"/>
  <c r="I14" i="23"/>
  <c r="K14" i="23" s="1"/>
  <c r="M14" i="23" s="1"/>
  <c r="O14" i="23" s="1"/>
  <c r="I16" i="23"/>
  <c r="I18" i="23"/>
  <c r="K18" i="23" s="1"/>
  <c r="M18" i="23" s="1"/>
  <c r="I20" i="23"/>
  <c r="K20" i="23" s="1"/>
  <c r="I21" i="23"/>
  <c r="K21" i="23" s="1"/>
  <c r="M21" i="23" s="1"/>
  <c r="O21" i="23" s="1"/>
  <c r="I22" i="23"/>
  <c r="K22" i="23" s="1"/>
  <c r="M22" i="23" s="1"/>
  <c r="O22" i="23" s="1"/>
  <c r="I23" i="23"/>
  <c r="K23" i="23" s="1"/>
  <c r="M23" i="23" s="1"/>
  <c r="H27" i="23"/>
  <c r="H26" i="23"/>
  <c r="J26" i="23" s="1"/>
  <c r="J33" i="23" s="1"/>
  <c r="H24" i="23"/>
  <c r="J24" i="23" s="1"/>
  <c r="H25" i="23"/>
  <c r="J25" i="23" s="1"/>
  <c r="L25" i="23" s="1"/>
  <c r="H11" i="23"/>
  <c r="J11" i="23" s="1"/>
  <c r="H13" i="23"/>
  <c r="J13" i="23" s="1"/>
  <c r="H15" i="23"/>
  <c r="J15" i="23" s="1"/>
  <c r="L15" i="23" s="1"/>
  <c r="H17" i="23"/>
  <c r="J17" i="23" s="1"/>
  <c r="L17" i="23" s="1"/>
  <c r="N17" i="23" s="1"/>
  <c r="H19" i="23"/>
  <c r="J19" i="23" s="1"/>
  <c r="L19" i="23" s="1"/>
  <c r="N19" i="23" s="1"/>
  <c r="H50" i="24"/>
  <c r="I50" i="24"/>
  <c r="A10" i="24"/>
  <c r="H50" i="23"/>
  <c r="I50" i="23"/>
  <c r="A10" i="23"/>
  <c r="I50" i="22"/>
  <c r="L60" i="22"/>
  <c r="A10" i="22"/>
  <c r="J13" i="3"/>
  <c r="J15" i="3"/>
  <c r="J17" i="3"/>
  <c r="H19" i="3"/>
  <c r="J19" i="3" s="1"/>
  <c r="H24" i="3"/>
  <c r="J24" i="3" s="1"/>
  <c r="H25" i="3"/>
  <c r="H26" i="3"/>
  <c r="J27" i="3"/>
  <c r="H50" i="3"/>
  <c r="J50" i="3" s="1"/>
  <c r="I10" i="3"/>
  <c r="K10" i="3" s="1"/>
  <c r="I11" i="3"/>
  <c r="K11" i="3" s="1"/>
  <c r="K12" i="3"/>
  <c r="K14" i="3"/>
  <c r="K15" i="3"/>
  <c r="K16" i="3"/>
  <c r="K17" i="3"/>
  <c r="I18" i="3"/>
  <c r="I19" i="3"/>
  <c r="K19" i="3" s="1"/>
  <c r="I24" i="3"/>
  <c r="K24" i="3" s="1"/>
  <c r="I25" i="3"/>
  <c r="K25" i="3" s="1"/>
  <c r="I26" i="3"/>
  <c r="K26" i="3" s="1"/>
  <c r="I27" i="3"/>
  <c r="K27" i="3" s="1"/>
  <c r="I50" i="3"/>
  <c r="K50" i="3" s="1"/>
  <c r="J60" i="3"/>
  <c r="K73" i="3"/>
  <c r="J73" i="3"/>
  <c r="K72" i="3"/>
  <c r="J72" i="3"/>
  <c r="K71" i="3"/>
  <c r="J71" i="3"/>
  <c r="K70" i="3"/>
  <c r="J70" i="3"/>
  <c r="K67" i="3"/>
  <c r="J67" i="3"/>
  <c r="K66" i="3"/>
  <c r="J66" i="3"/>
  <c r="K65" i="3"/>
  <c r="J65" i="3"/>
  <c r="K64" i="3"/>
  <c r="J64" i="3"/>
  <c r="J63" i="3"/>
  <c r="K60" i="3"/>
  <c r="K49" i="3"/>
  <c r="J49" i="3"/>
  <c r="K48" i="3"/>
  <c r="J48" i="3"/>
  <c r="K47" i="3"/>
  <c r="J47" i="3"/>
  <c r="K46" i="3"/>
  <c r="J46" i="3"/>
  <c r="K45" i="3"/>
  <c r="J45" i="3"/>
  <c r="K44" i="3"/>
  <c r="J44" i="3"/>
  <c r="K41" i="3"/>
  <c r="J41" i="3"/>
  <c r="K40" i="3"/>
  <c r="J40" i="3"/>
  <c r="K39" i="3"/>
  <c r="J39" i="3"/>
  <c r="K38" i="3"/>
  <c r="J38" i="3"/>
  <c r="A10" i="3"/>
  <c r="Q73" i="24"/>
  <c r="P73" i="24"/>
  <c r="Q72" i="24"/>
  <c r="P72" i="24"/>
  <c r="Q71" i="24"/>
  <c r="P71" i="24"/>
  <c r="Q70" i="24"/>
  <c r="P70" i="24"/>
  <c r="Q68" i="24"/>
  <c r="P68" i="24"/>
  <c r="Q67" i="24"/>
  <c r="P67" i="24"/>
  <c r="Q66" i="24"/>
  <c r="P66" i="24"/>
  <c r="Q65" i="24"/>
  <c r="P65" i="24"/>
  <c r="Q63" i="24"/>
  <c r="P63" i="24"/>
  <c r="Q60" i="24"/>
  <c r="Q49" i="24"/>
  <c r="P49" i="24"/>
  <c r="Q48" i="24"/>
  <c r="P48" i="24"/>
  <c r="Q47" i="24"/>
  <c r="P47" i="24"/>
  <c r="Q46" i="24"/>
  <c r="P46" i="24"/>
  <c r="Q45" i="24"/>
  <c r="P45" i="24"/>
  <c r="Q44" i="24"/>
  <c r="P44" i="24"/>
  <c r="Q41" i="24"/>
  <c r="P41" i="24"/>
  <c r="Q40" i="24"/>
  <c r="P40" i="24"/>
  <c r="Q39" i="24"/>
  <c r="P39" i="24"/>
  <c r="Q38" i="24"/>
  <c r="P38" i="24"/>
  <c r="O50" i="24"/>
  <c r="N50" i="24"/>
  <c r="M50" i="24"/>
  <c r="K50" i="24"/>
  <c r="J50" i="24"/>
  <c r="O60" i="23"/>
  <c r="O73" i="23"/>
  <c r="O72" i="23"/>
  <c r="N72" i="23"/>
  <c r="O71" i="23"/>
  <c r="N71" i="23"/>
  <c r="O70" i="23"/>
  <c r="N70" i="23"/>
  <c r="O68" i="23"/>
  <c r="N68" i="23"/>
  <c r="O67" i="23"/>
  <c r="N67" i="23"/>
  <c r="O66" i="23"/>
  <c r="N66" i="23"/>
  <c r="O63" i="23"/>
  <c r="N63" i="23"/>
  <c r="O49" i="23"/>
  <c r="N49" i="23"/>
  <c r="O48" i="23"/>
  <c r="N48" i="23"/>
  <c r="O47" i="23"/>
  <c r="N47" i="23"/>
  <c r="O46" i="23"/>
  <c r="N46" i="23"/>
  <c r="O45" i="23"/>
  <c r="N45" i="23"/>
  <c r="O44" i="23"/>
  <c r="N44" i="23"/>
  <c r="O41" i="23"/>
  <c r="N41" i="23"/>
  <c r="O40" i="23"/>
  <c r="N40" i="23"/>
  <c r="O39" i="23"/>
  <c r="N39" i="23"/>
  <c r="O38" i="23"/>
  <c r="N38" i="23"/>
  <c r="M50" i="23"/>
  <c r="L50" i="23"/>
  <c r="K50" i="23"/>
  <c r="J50" i="23"/>
  <c r="M73" i="22"/>
  <c r="L73" i="22"/>
  <c r="M72" i="22"/>
  <c r="L72" i="22"/>
  <c r="M71" i="22"/>
  <c r="L71" i="22"/>
  <c r="M70" i="22"/>
  <c r="L70" i="22"/>
  <c r="M68" i="22"/>
  <c r="L68" i="22"/>
  <c r="M67" i="22"/>
  <c r="L67" i="22"/>
  <c r="M66" i="22"/>
  <c r="L66" i="22"/>
  <c r="M65" i="22"/>
  <c r="L65" i="22"/>
  <c r="M63" i="22"/>
  <c r="L63" i="22"/>
  <c r="M60" i="22"/>
  <c r="M49" i="22"/>
  <c r="L49" i="22"/>
  <c r="M48" i="22"/>
  <c r="L48" i="22"/>
  <c r="M47" i="22"/>
  <c r="L47" i="22"/>
  <c r="M46" i="22"/>
  <c r="L46" i="22"/>
  <c r="M45" i="22"/>
  <c r="L45" i="22"/>
  <c r="M44" i="22"/>
  <c r="L44" i="22"/>
  <c r="M41" i="22"/>
  <c r="L41" i="22"/>
  <c r="M40" i="22"/>
  <c r="L40" i="22"/>
  <c r="M39" i="22"/>
  <c r="L39" i="22"/>
  <c r="M38" i="22"/>
  <c r="L38" i="22"/>
  <c r="K50" i="22"/>
  <c r="J50" i="22"/>
  <c r="J13" i="24"/>
  <c r="L13" i="24" s="1"/>
  <c r="N13" i="24" s="1"/>
  <c r="P13" i="24" s="1"/>
  <c r="N58" i="24"/>
  <c r="J32" i="24" l="1"/>
  <c r="J32" i="23"/>
  <c r="L81" i="25"/>
  <c r="M10" i="22"/>
  <c r="L11" i="22"/>
  <c r="J31" i="22"/>
  <c r="M10" i="24"/>
  <c r="K30" i="24"/>
  <c r="J30" i="23"/>
  <c r="J31" i="23"/>
  <c r="M24" i="22"/>
  <c r="L24" i="22"/>
  <c r="J32" i="22"/>
  <c r="K32" i="23"/>
  <c r="M11" i="24"/>
  <c r="K31" i="24"/>
  <c r="J11" i="3"/>
  <c r="H31" i="3"/>
  <c r="J31" i="3" s="1"/>
  <c r="P21" i="24"/>
  <c r="R36" i="25"/>
  <c r="P25" i="24"/>
  <c r="Q12" i="24"/>
  <c r="I34" i="23"/>
  <c r="P80" i="25"/>
  <c r="K26" i="24"/>
  <c r="K33" i="24" s="1"/>
  <c r="Q23" i="24"/>
  <c r="I28" i="24"/>
  <c r="Q20" i="24"/>
  <c r="I30" i="24"/>
  <c r="N23" i="23"/>
  <c r="O12" i="23"/>
  <c r="O50" i="23"/>
  <c r="H34" i="23"/>
  <c r="J27" i="23"/>
  <c r="J34" i="23" s="1"/>
  <c r="N50" i="23"/>
  <c r="I31" i="23"/>
  <c r="L50" i="22"/>
  <c r="M50" i="22"/>
  <c r="I33" i="22"/>
  <c r="I32" i="22"/>
  <c r="M27" i="22"/>
  <c r="H32" i="22"/>
  <c r="L27" i="22"/>
  <c r="H31" i="22"/>
  <c r="L26" i="22"/>
  <c r="Q56" i="25"/>
  <c r="Q81" i="25" s="1"/>
  <c r="P54" i="25"/>
  <c r="R54" i="25" s="1"/>
  <c r="S52" i="25"/>
  <c r="O81" i="25"/>
  <c r="S55" i="25"/>
  <c r="J10" i="3"/>
  <c r="H30" i="3"/>
  <c r="J30" i="3" s="1"/>
  <c r="I33" i="3"/>
  <c r="K33" i="3" s="1"/>
  <c r="H32" i="3"/>
  <c r="J32" i="3" s="1"/>
  <c r="H34" i="24"/>
  <c r="H33" i="24"/>
  <c r="I34" i="24"/>
  <c r="H33" i="23"/>
  <c r="H33" i="22"/>
  <c r="L33" i="22" s="1"/>
  <c r="H33" i="3"/>
  <c r="J33" i="3" s="1"/>
  <c r="I34" i="3"/>
  <c r="K34" i="3" s="1"/>
  <c r="I32" i="3"/>
  <c r="K32" i="3" s="1"/>
  <c r="J26" i="3"/>
  <c r="I31" i="3"/>
  <c r="K31" i="3" s="1"/>
  <c r="L14" i="23"/>
  <c r="N14" i="23" s="1"/>
  <c r="L18" i="24"/>
  <c r="N18" i="24" s="1"/>
  <c r="J25" i="3"/>
  <c r="I32" i="24"/>
  <c r="J16" i="22"/>
  <c r="L16" i="22" s="1"/>
  <c r="H30" i="23"/>
  <c r="J26" i="24"/>
  <c r="J33" i="24" s="1"/>
  <c r="H28" i="23"/>
  <c r="I30" i="23"/>
  <c r="K27" i="24"/>
  <c r="K34" i="24" s="1"/>
  <c r="K25" i="22"/>
  <c r="M25" i="22" s="1"/>
  <c r="I34" i="22"/>
  <c r="M34" i="22" s="1"/>
  <c r="N25" i="23"/>
  <c r="P50" i="24"/>
  <c r="K27" i="23"/>
  <c r="K34" i="23" s="1"/>
  <c r="P23" i="24"/>
  <c r="L18" i="22"/>
  <c r="H32" i="23"/>
  <c r="I32" i="23"/>
  <c r="K24" i="24"/>
  <c r="K32" i="24" s="1"/>
  <c r="J27" i="24"/>
  <c r="J34" i="24" s="1"/>
  <c r="H30" i="22"/>
  <c r="J58" i="23"/>
  <c r="I31" i="24"/>
  <c r="H31" i="23"/>
  <c r="N15" i="23"/>
  <c r="M23" i="22"/>
  <c r="H58" i="3"/>
  <c r="J58" i="3" s="1"/>
  <c r="L58" i="24"/>
  <c r="P58" i="24" s="1"/>
  <c r="N16" i="23"/>
  <c r="M15" i="24"/>
  <c r="O15" i="24" s="1"/>
  <c r="Q15" i="24" s="1"/>
  <c r="Q16" i="24"/>
  <c r="Q17" i="24"/>
  <c r="O25" i="23"/>
  <c r="H58" i="23"/>
  <c r="O15" i="23"/>
  <c r="P19" i="24"/>
  <c r="L58" i="23"/>
  <c r="P60" i="24"/>
  <c r="N16" i="24"/>
  <c r="P16" i="24" s="1"/>
  <c r="P15" i="24"/>
  <c r="Q50" i="24"/>
  <c r="M22" i="24"/>
  <c r="O22" i="24" s="1"/>
  <c r="L22" i="23"/>
  <c r="N22" i="23" s="1"/>
  <c r="K18" i="22"/>
  <c r="M18" i="22" s="1"/>
  <c r="K17" i="22"/>
  <c r="M17" i="22" s="1"/>
  <c r="L24" i="24"/>
  <c r="L32" i="24" s="1"/>
  <c r="O25" i="24"/>
  <c r="Q25" i="24" s="1"/>
  <c r="Q13" i="24"/>
  <c r="L10" i="23"/>
  <c r="K13" i="3"/>
  <c r="I28" i="3"/>
  <c r="L24" i="23"/>
  <c r="L32" i="23" s="1"/>
  <c r="L18" i="23"/>
  <c r="N18" i="23" s="1"/>
  <c r="H34" i="22"/>
  <c r="L34" i="22" s="1"/>
  <c r="N60" i="23"/>
  <c r="I33" i="23"/>
  <c r="I28" i="23"/>
  <c r="K26" i="23"/>
  <c r="K33" i="23" s="1"/>
  <c r="H28" i="24"/>
  <c r="J12" i="24"/>
  <c r="L12" i="24" s="1"/>
  <c r="N12" i="24" s="1"/>
  <c r="L10" i="22"/>
  <c r="K18" i="3"/>
  <c r="I30" i="3"/>
  <c r="K12" i="22"/>
  <c r="M12" i="22" s="1"/>
  <c r="I30" i="22"/>
  <c r="I31" i="22"/>
  <c r="I28" i="22"/>
  <c r="K11" i="22"/>
  <c r="H30" i="24"/>
  <c r="H28" i="22"/>
  <c r="J12" i="22"/>
  <c r="P20" i="24"/>
  <c r="L13" i="23"/>
  <c r="N13" i="23" s="1"/>
  <c r="M20" i="23"/>
  <c r="O20" i="23" s="1"/>
  <c r="H31" i="24"/>
  <c r="M26" i="22"/>
  <c r="L26" i="23"/>
  <c r="L33" i="23" s="1"/>
  <c r="H28" i="3"/>
  <c r="Q19" i="24"/>
  <c r="O23" i="23"/>
  <c r="L11" i="23"/>
  <c r="O18" i="23"/>
  <c r="K16" i="23"/>
  <c r="M16" i="23" s="1"/>
  <c r="K10" i="23"/>
  <c r="K11" i="23"/>
  <c r="K31" i="23" s="1"/>
  <c r="N21" i="23"/>
  <c r="M16" i="22"/>
  <c r="M15" i="22"/>
  <c r="J11" i="24"/>
  <c r="J31" i="24" s="1"/>
  <c r="J10" i="24"/>
  <c r="H32" i="24"/>
  <c r="O13" i="23"/>
  <c r="M24" i="23"/>
  <c r="M32" i="23" s="1"/>
  <c r="J30" i="22" l="1"/>
  <c r="J30" i="24"/>
  <c r="K30" i="23"/>
  <c r="K31" i="22"/>
  <c r="M31" i="22" s="1"/>
  <c r="O11" i="24"/>
  <c r="O31" i="24" s="1"/>
  <c r="M31" i="24"/>
  <c r="O10" i="24"/>
  <c r="M30" i="24"/>
  <c r="N11" i="23"/>
  <c r="L31" i="23"/>
  <c r="N31" i="23" s="1"/>
  <c r="N10" i="23"/>
  <c r="L30" i="23"/>
  <c r="K32" i="22"/>
  <c r="M32" i="22" s="1"/>
  <c r="K30" i="22"/>
  <c r="L26" i="24"/>
  <c r="L27" i="23"/>
  <c r="L34" i="23" s="1"/>
  <c r="N34" i="23" s="1"/>
  <c r="R80" i="25"/>
  <c r="X53" i="25" s="1"/>
  <c r="J28" i="23"/>
  <c r="L32" i="22"/>
  <c r="P81" i="25"/>
  <c r="R81" i="25" s="1"/>
  <c r="M33" i="22"/>
  <c r="S81" i="25"/>
  <c r="M26" i="24"/>
  <c r="P18" i="24"/>
  <c r="M24" i="24"/>
  <c r="K28" i="24"/>
  <c r="M27" i="23"/>
  <c r="H35" i="23"/>
  <c r="H36" i="23" s="1"/>
  <c r="I35" i="23"/>
  <c r="I36" i="23" s="1"/>
  <c r="N57" i="23"/>
  <c r="N58" i="23"/>
  <c r="P57" i="24"/>
  <c r="J58" i="22"/>
  <c r="L31" i="22"/>
  <c r="J28" i="22"/>
  <c r="L28" i="22" s="1"/>
  <c r="H35" i="22"/>
  <c r="H36" i="22" s="1"/>
  <c r="I35" i="24"/>
  <c r="I36" i="24" s="1"/>
  <c r="J57" i="3"/>
  <c r="L12" i="22"/>
  <c r="H35" i="3"/>
  <c r="J35" i="3" s="1"/>
  <c r="L27" i="24"/>
  <c r="L34" i="24" s="1"/>
  <c r="N32" i="23"/>
  <c r="K35" i="24"/>
  <c r="M27" i="24"/>
  <c r="M34" i="24" s="1"/>
  <c r="P12" i="24"/>
  <c r="Q22" i="24"/>
  <c r="H58" i="22"/>
  <c r="J35" i="23"/>
  <c r="O32" i="23"/>
  <c r="O24" i="23"/>
  <c r="L10" i="24"/>
  <c r="L30" i="24" s="1"/>
  <c r="J28" i="24"/>
  <c r="L11" i="24"/>
  <c r="L31" i="24" s="1"/>
  <c r="I35" i="22"/>
  <c r="I36" i="22" s="1"/>
  <c r="N24" i="23"/>
  <c r="M26" i="23"/>
  <c r="M33" i="23" s="1"/>
  <c r="K28" i="3"/>
  <c r="J28" i="3"/>
  <c r="H35" i="24"/>
  <c r="I35" i="3"/>
  <c r="K35" i="3" s="1"/>
  <c r="K30" i="3"/>
  <c r="M11" i="23"/>
  <c r="M31" i="23" s="1"/>
  <c r="N33" i="23"/>
  <c r="N26" i="23"/>
  <c r="K28" i="22"/>
  <c r="M11" i="22"/>
  <c r="N24" i="24"/>
  <c r="N32" i="24" s="1"/>
  <c r="O16" i="23"/>
  <c r="K28" i="23"/>
  <c r="M10" i="23"/>
  <c r="Q11" i="24" l="1"/>
  <c r="N27" i="23"/>
  <c r="J36" i="23"/>
  <c r="L28" i="23"/>
  <c r="M34" i="23"/>
  <c r="O34" i="23" s="1"/>
  <c r="O27" i="23"/>
  <c r="O26" i="24"/>
  <c r="O33" i="24" s="1"/>
  <c r="M33" i="24"/>
  <c r="N26" i="24"/>
  <c r="N33" i="24" s="1"/>
  <c r="L33" i="24"/>
  <c r="Q10" i="24"/>
  <c r="O30" i="24"/>
  <c r="Q30" i="24" s="1"/>
  <c r="O24" i="24"/>
  <c r="O32" i="24" s="1"/>
  <c r="M32" i="24"/>
  <c r="O10" i="23"/>
  <c r="M30" i="23"/>
  <c r="X54" i="25"/>
  <c r="H84" i="25"/>
  <c r="Q31" i="24"/>
  <c r="I52" i="24"/>
  <c r="I55" i="24" s="1"/>
  <c r="I80" i="24"/>
  <c r="I52" i="23"/>
  <c r="I55" i="23" s="1"/>
  <c r="I80" i="23"/>
  <c r="H52" i="23"/>
  <c r="H80" i="23"/>
  <c r="I52" i="22"/>
  <c r="I55" i="22" s="1"/>
  <c r="I80" i="22"/>
  <c r="H52" i="22"/>
  <c r="H80" i="22"/>
  <c r="K36" i="24"/>
  <c r="O11" i="23"/>
  <c r="L57" i="22"/>
  <c r="L58" i="22"/>
  <c r="H36" i="3"/>
  <c r="O27" i="24"/>
  <c r="O34" i="24" s="1"/>
  <c r="N27" i="24"/>
  <c r="K35" i="22"/>
  <c r="M35" i="22" s="1"/>
  <c r="M28" i="24"/>
  <c r="L35" i="23"/>
  <c r="L36" i="23" s="1"/>
  <c r="O33" i="23"/>
  <c r="O31" i="23"/>
  <c r="N11" i="24"/>
  <c r="N31" i="24" s="1"/>
  <c r="M28" i="23"/>
  <c r="O28" i="23" s="1"/>
  <c r="I36" i="3"/>
  <c r="N30" i="23"/>
  <c r="O26" i="23"/>
  <c r="N28" i="23"/>
  <c r="M30" i="22"/>
  <c r="N10" i="24"/>
  <c r="L28" i="24"/>
  <c r="H36" i="24"/>
  <c r="J35" i="24"/>
  <c r="J36" i="24" s="1"/>
  <c r="K35" i="23"/>
  <c r="P32" i="24"/>
  <c r="P24" i="24"/>
  <c r="M28" i="22"/>
  <c r="J35" i="22"/>
  <c r="L30" i="22"/>
  <c r="Q24" i="24" l="1"/>
  <c r="J52" i="23"/>
  <c r="J54" i="23" s="1"/>
  <c r="J80" i="23"/>
  <c r="Q33" i="24"/>
  <c r="Q32" i="24"/>
  <c r="P33" i="24"/>
  <c r="H85" i="25"/>
  <c r="M35" i="23"/>
  <c r="P27" i="24"/>
  <c r="N34" i="24"/>
  <c r="P34" i="24" s="1"/>
  <c r="P10" i="24"/>
  <c r="N30" i="24"/>
  <c r="P26" i="24"/>
  <c r="Q26" i="24"/>
  <c r="N84" i="25"/>
  <c r="N85" i="25" s="1"/>
  <c r="P84" i="25"/>
  <c r="P85" i="25" s="1"/>
  <c r="L84" i="25"/>
  <c r="L85" i="25" s="1"/>
  <c r="J84" i="25"/>
  <c r="J85" i="25" s="1"/>
  <c r="X55" i="25"/>
  <c r="M35" i="24"/>
  <c r="M36" i="24" s="1"/>
  <c r="X56" i="25"/>
  <c r="H52" i="24"/>
  <c r="H80" i="24"/>
  <c r="J52" i="24"/>
  <c r="J80" i="24"/>
  <c r="K52" i="24"/>
  <c r="K55" i="24" s="1"/>
  <c r="K80" i="24"/>
  <c r="L52" i="23"/>
  <c r="L80" i="23"/>
  <c r="H52" i="3"/>
  <c r="I55" i="3" s="1"/>
  <c r="H80" i="3"/>
  <c r="I52" i="3"/>
  <c r="I80" i="3"/>
  <c r="K36" i="22"/>
  <c r="J36" i="3"/>
  <c r="O30" i="23"/>
  <c r="H54" i="23"/>
  <c r="I56" i="23"/>
  <c r="H54" i="22"/>
  <c r="I56" i="22"/>
  <c r="N36" i="23"/>
  <c r="N35" i="23"/>
  <c r="P11" i="24"/>
  <c r="O28" i="24"/>
  <c r="Q28" i="24" s="1"/>
  <c r="P31" i="24"/>
  <c r="Q27" i="24"/>
  <c r="L35" i="24"/>
  <c r="L36" i="24" s="1"/>
  <c r="J36" i="22"/>
  <c r="L35" i="22"/>
  <c r="K36" i="23"/>
  <c r="K36" i="3"/>
  <c r="N28" i="24"/>
  <c r="P28" i="24" s="1"/>
  <c r="N52" i="23" l="1"/>
  <c r="T52" i="23" s="1"/>
  <c r="K56" i="23"/>
  <c r="N80" i="23"/>
  <c r="T53" i="23" s="1"/>
  <c r="J81" i="23"/>
  <c r="M36" i="23"/>
  <c r="O36" i="23" s="1"/>
  <c r="O35" i="23"/>
  <c r="R84" i="25"/>
  <c r="R85" i="25"/>
  <c r="U85" i="25" s="1"/>
  <c r="K80" i="3"/>
  <c r="L52" i="24"/>
  <c r="L80" i="24"/>
  <c r="M52" i="24"/>
  <c r="M55" i="24" s="1"/>
  <c r="M80" i="24"/>
  <c r="K52" i="23"/>
  <c r="K80" i="23"/>
  <c r="M56" i="23"/>
  <c r="M36" i="22"/>
  <c r="K52" i="22"/>
  <c r="K55" i="22" s="1"/>
  <c r="M55" i="22" s="1"/>
  <c r="K80" i="22"/>
  <c r="M80" i="22" s="1"/>
  <c r="J52" i="22"/>
  <c r="J80" i="22"/>
  <c r="L80" i="22" s="1"/>
  <c r="R53" i="22" s="1"/>
  <c r="N35" i="24"/>
  <c r="N36" i="24" s="1"/>
  <c r="J80" i="3"/>
  <c r="P53" i="3" s="1"/>
  <c r="D99" i="3"/>
  <c r="H54" i="24"/>
  <c r="I56" i="24"/>
  <c r="L54" i="23"/>
  <c r="L81" i="23" s="1"/>
  <c r="H54" i="3"/>
  <c r="J54" i="3" s="1"/>
  <c r="J52" i="3"/>
  <c r="P52" i="3" s="1"/>
  <c r="Q34" i="24"/>
  <c r="O35" i="24"/>
  <c r="P30" i="24"/>
  <c r="I81" i="22"/>
  <c r="H81" i="22"/>
  <c r="H81" i="23"/>
  <c r="I56" i="3"/>
  <c r="K56" i="3" s="1"/>
  <c r="K52" i="3"/>
  <c r="I81" i="23"/>
  <c r="J54" i="24"/>
  <c r="J81" i="24" s="1"/>
  <c r="K56" i="24"/>
  <c r="K81" i="24" s="1"/>
  <c r="K55" i="3"/>
  <c r="L36" i="22"/>
  <c r="O56" i="23" l="1"/>
  <c r="H84" i="23"/>
  <c r="M52" i="23"/>
  <c r="M55" i="23" s="1"/>
  <c r="L84" i="23"/>
  <c r="L85" i="23" s="1"/>
  <c r="M80" i="23"/>
  <c r="O80" i="23" s="1"/>
  <c r="T56" i="23"/>
  <c r="T55" i="23"/>
  <c r="T54" i="23"/>
  <c r="H84" i="3"/>
  <c r="J84" i="23"/>
  <c r="J84" i="22"/>
  <c r="J85" i="22" s="1"/>
  <c r="P54" i="3"/>
  <c r="P56" i="3"/>
  <c r="P55" i="3"/>
  <c r="M52" i="22"/>
  <c r="N52" i="24"/>
  <c r="N80" i="24"/>
  <c r="P80" i="24" s="1"/>
  <c r="V53" i="24" s="1"/>
  <c r="P35" i="24"/>
  <c r="N54" i="23"/>
  <c r="N81" i="23"/>
  <c r="H81" i="3"/>
  <c r="I81" i="3"/>
  <c r="O36" i="24"/>
  <c r="Q35" i="24"/>
  <c r="K56" i="22"/>
  <c r="J54" i="22"/>
  <c r="L52" i="22"/>
  <c r="R52" i="22" s="1"/>
  <c r="I81" i="24"/>
  <c r="P36" i="24"/>
  <c r="H81" i="24"/>
  <c r="M56" i="24"/>
  <c r="M81" i="24" s="1"/>
  <c r="L54" i="24"/>
  <c r="L81" i="24" s="1"/>
  <c r="K55" i="23"/>
  <c r="M81" i="23" l="1"/>
  <c r="O52" i="23"/>
  <c r="J84" i="3"/>
  <c r="H85" i="3"/>
  <c r="J85" i="3" s="1"/>
  <c r="N84" i="24"/>
  <c r="N85" i="24" s="1"/>
  <c r="J81" i="3"/>
  <c r="K81" i="3"/>
  <c r="O52" i="24"/>
  <c r="O80" i="24"/>
  <c r="Q80" i="24" s="1"/>
  <c r="Q36" i="24"/>
  <c r="J81" i="22"/>
  <c r="L81" i="22" s="1"/>
  <c r="L54" i="22"/>
  <c r="K81" i="23"/>
  <c r="O55" i="23"/>
  <c r="O56" i="24"/>
  <c r="N54" i="24"/>
  <c r="P52" i="24"/>
  <c r="V52" i="24" s="1"/>
  <c r="M56" i="22"/>
  <c r="K81" i="22"/>
  <c r="M81" i="22" s="1"/>
  <c r="O81" i="23" l="1"/>
  <c r="H84" i="24"/>
  <c r="J84" i="24"/>
  <c r="J85" i="24" s="1"/>
  <c r="L84" i="24"/>
  <c r="L85" i="24" s="1"/>
  <c r="V54" i="24"/>
  <c r="V56" i="24"/>
  <c r="V55" i="24"/>
  <c r="O55" i="24"/>
  <c r="Q55" i="24" s="1"/>
  <c r="Q52" i="24"/>
  <c r="N81" i="24"/>
  <c r="P81" i="24" s="1"/>
  <c r="P54" i="24"/>
  <c r="Q56" i="24"/>
  <c r="P84" i="24" l="1"/>
  <c r="M85" i="3"/>
  <c r="O81" i="24"/>
  <c r="Q81" i="24" s="1"/>
  <c r="H85" i="24" l="1"/>
  <c r="R55" i="22"/>
  <c r="R54" i="22"/>
  <c r="R56" i="22"/>
  <c r="H84" i="22"/>
  <c r="P85" i="24" l="1"/>
  <c r="S85" i="24" s="1"/>
  <c r="H85" i="22"/>
  <c r="L85" i="22" s="1"/>
  <c r="O85" i="22" s="1"/>
  <c r="L84" i="22"/>
  <c r="J85" i="23"/>
  <c r="N84" i="23"/>
  <c r="H85" i="23" l="1"/>
  <c r="N85" i="23" l="1"/>
  <c r="Q8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Amber Hutchinson</author>
    <author xml:space="preserve"> </author>
    <author>Amber O. Hutchinson</author>
  </authors>
  <commentList>
    <comment ref="A2" authorId="0" shapeId="0" xr:uid="{425D00FE-C487-40E5-ADF1-C4DAF5CEC7C3}">
      <text>
        <r>
          <rPr>
            <sz val="10"/>
            <color indexed="81"/>
            <rFont val="Tahoma"/>
            <family val="2"/>
          </rPr>
          <t xml:space="preserve">At the bottom of this screen, click the tab appropriate for the number of proposed budget years. </t>
        </r>
      </text>
    </comment>
    <comment ref="B3" authorId="0" shapeId="0" xr:uid="{53A6AC15-B4FB-4D13-9C7B-310BCD927DAA}">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7A380EB2-EBBB-4229-9AF1-ECE1C2222E3E}">
      <text>
        <r>
          <rPr>
            <sz val="10"/>
            <color indexed="81"/>
            <rFont val="Tahoma"/>
            <family val="2"/>
          </rPr>
          <t>Enter the proposed grant start date.</t>
        </r>
      </text>
    </comment>
    <comment ref="B5" authorId="0" shapeId="0" xr:uid="{5A7BB35F-8FD1-4962-80B3-364B620EFDBD}">
      <text>
        <r>
          <rPr>
            <sz val="10"/>
            <color indexed="81"/>
            <rFont val="Tahoma"/>
            <family val="2"/>
          </rPr>
          <t xml:space="preserve">Enter the UAF PI name. 
</t>
        </r>
      </text>
    </comment>
    <comment ref="B6" authorId="0" shapeId="0" xr:uid="{03267CCA-718A-485C-A75F-C8DAC3CAEDC2}">
      <text>
        <r>
          <rPr>
            <sz val="10"/>
            <color indexed="81"/>
            <rFont val="Tahoma"/>
            <family val="2"/>
          </rPr>
          <t xml:space="preserve">Enter the UAF PI Department/College. </t>
        </r>
      </text>
    </comment>
    <comment ref="C10" authorId="1" shapeId="0" xr:uid="{00000000-0006-0000-0000-000006000000}">
      <text>
        <r>
          <rPr>
            <sz val="9"/>
            <color indexed="81"/>
            <rFont val="Tahoma"/>
            <family val="2"/>
          </rPr>
          <t>9 or 12 month appointment</t>
        </r>
      </text>
    </comment>
    <comment ref="A12" authorId="0" shapeId="0" xr:uid="{00000000-0006-0000-0000-000007000000}">
      <text>
        <r>
          <rPr>
            <sz val="10"/>
            <color indexed="81"/>
            <rFont val="Tahoma"/>
            <family val="2"/>
          </rPr>
          <t>NOTE: Provide names and roles of senior personnel to enable RSSP to  verify salaries (e.g., "John R. Smith, Co-PI" or "Mary W. Jones, Sr. Personnel").</t>
        </r>
      </text>
    </comment>
    <comment ref="C12" authorId="1" shapeId="0" xr:uid="{00000000-0006-0000-0000-000008000000}">
      <text>
        <r>
          <rPr>
            <sz val="9"/>
            <color indexed="81"/>
            <rFont val="Tahoma"/>
            <family val="2"/>
          </rPr>
          <t>9 or 12 month appointment</t>
        </r>
      </text>
    </comment>
    <comment ref="C14" authorId="1" shapeId="0" xr:uid="{00000000-0006-0000-0000-000009000000}">
      <text>
        <r>
          <rPr>
            <sz val="9"/>
            <color indexed="81"/>
            <rFont val="Tahoma"/>
            <family val="2"/>
          </rPr>
          <t>9 or 12 month appointment</t>
        </r>
      </text>
    </comment>
    <comment ref="C16" authorId="1" shapeId="0" xr:uid="{00000000-0006-0000-0000-00000A000000}">
      <text>
        <r>
          <rPr>
            <sz val="9"/>
            <color indexed="81"/>
            <rFont val="Tahoma"/>
            <family val="2"/>
          </rPr>
          <t>9 or 12 month appointment</t>
        </r>
      </text>
    </comment>
    <comment ref="C18" authorId="1" shapeId="0" xr:uid="{00000000-0006-0000-0000-00000B000000}">
      <text>
        <r>
          <rPr>
            <sz val="9"/>
            <color indexed="81"/>
            <rFont val="Tahoma"/>
            <family val="2"/>
          </rPr>
          <t>9 or 12 month appointment</t>
        </r>
      </text>
    </comment>
    <comment ref="C20" authorId="1" shapeId="0" xr:uid="{00000000-0006-0000-0000-00000C000000}">
      <text>
        <r>
          <rPr>
            <sz val="9"/>
            <color indexed="81"/>
            <rFont val="Tahoma"/>
            <family val="2"/>
          </rPr>
          <t>9 or 12 month appointment</t>
        </r>
      </text>
    </comment>
    <comment ref="C21" authorId="1" shapeId="0" xr:uid="{00000000-0006-0000-0000-00000E000000}">
      <text>
        <r>
          <rPr>
            <sz val="9"/>
            <color indexed="81"/>
            <rFont val="Tahoma"/>
            <family val="2"/>
          </rPr>
          <t>9 or 12 month appointment</t>
        </r>
      </text>
    </comment>
    <comment ref="C22" authorId="1" shapeId="0" xr:uid="{00000000-0006-0000-0000-000010000000}">
      <text>
        <r>
          <rPr>
            <sz val="9"/>
            <color indexed="81"/>
            <rFont val="Tahoma"/>
            <family val="2"/>
          </rPr>
          <t>9 or 12 month appointment</t>
        </r>
      </text>
    </comment>
    <comment ref="C23" authorId="1" shapeId="0" xr:uid="{00000000-0006-0000-0000-000012000000}">
      <text>
        <r>
          <rPr>
            <sz val="9"/>
            <color indexed="81"/>
            <rFont val="Tahoma"/>
            <family val="2"/>
          </rPr>
          <t>9 or 12 month appointment</t>
        </r>
      </text>
    </comment>
    <comment ref="C24" authorId="0" shapeId="0" xr:uid="{00000000-0006-0000-0000-000014000000}">
      <text>
        <r>
          <rPr>
            <sz val="10"/>
            <color indexed="81"/>
            <rFont val="Tahoma"/>
            <family val="2"/>
          </rPr>
          <t xml:space="preserve">Enter the number of doctoral GRAs. </t>
        </r>
        <r>
          <rPr>
            <b/>
            <sz val="10"/>
            <color indexed="81"/>
            <rFont val="Tahoma"/>
            <family val="2"/>
          </rPr>
          <t xml:space="preserve"> </t>
        </r>
      </text>
    </comment>
    <comment ref="D24" authorId="0" shapeId="0" xr:uid="{00000000-0006-0000-00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F24" authorId="0" shapeId="0" xr:uid="{00000000-0006-0000-0000-000016000000}">
      <text>
        <r>
          <rPr>
            <sz val="10"/>
            <color indexed="81"/>
            <rFont val="Tahoma"/>
            <family val="2"/>
          </rPr>
          <t xml:space="preserve">Enter PhD GRA monthly salary (note: appointed students are paid a salary, not a stipend). </t>
        </r>
      </text>
    </comment>
    <comment ref="C25" authorId="0" shapeId="0" xr:uid="{00000000-0006-0000-0000-000017000000}">
      <text>
        <r>
          <rPr>
            <sz val="10"/>
            <color indexed="81"/>
            <rFont val="Tahoma"/>
            <family val="2"/>
          </rPr>
          <t>Enter the number of Masters GRAs.</t>
        </r>
      </text>
    </comment>
    <comment ref="D25" authorId="0" shapeId="0" xr:uid="{00000000-0006-0000-00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F25" authorId="0" shapeId="0" xr:uid="{00000000-0006-0000-0000-000019000000}">
      <text>
        <r>
          <rPr>
            <sz val="10"/>
            <color indexed="81"/>
            <rFont val="Tahoma"/>
            <family val="2"/>
          </rPr>
          <t>Enter Master's GRA monthly salary (note: appointed students are paid a salary, not a stipend).</t>
        </r>
      </text>
    </comment>
    <comment ref="C26" authorId="0" shapeId="0" xr:uid="{00000000-0006-0000-0000-00001A000000}">
      <text>
        <r>
          <rPr>
            <sz val="10"/>
            <color indexed="81"/>
            <rFont val="Tahoma"/>
            <family val="2"/>
          </rPr>
          <t xml:space="preserve">Enter the # of hourly employees. </t>
        </r>
      </text>
    </comment>
    <comment ref="D26" authorId="0" shapeId="0" xr:uid="{00000000-0006-0000-0000-00001B000000}">
      <text>
        <r>
          <rPr>
            <sz val="10"/>
            <color indexed="81"/>
            <rFont val="Tahoma"/>
            <family val="2"/>
          </rPr>
          <t xml:space="preserve">Enter the combined total # hours (not the # hours per employee) for initial budget period. </t>
        </r>
      </text>
    </comment>
    <comment ref="F26" authorId="0" shapeId="0" xr:uid="{00000000-0006-0000-0000-00001C000000}">
      <text>
        <r>
          <rPr>
            <sz val="10"/>
            <color indexed="81"/>
            <rFont val="Tahoma"/>
            <family val="2"/>
          </rPr>
          <t xml:space="preserve">Enter the employee hourly wage rate. </t>
        </r>
      </text>
    </comment>
    <comment ref="C27" authorId="0" shapeId="0" xr:uid="{00000000-0006-0000-0000-00001D000000}">
      <text>
        <r>
          <rPr>
            <sz val="10"/>
            <color indexed="81"/>
            <rFont val="Tahoma"/>
            <family val="2"/>
          </rPr>
          <t xml:space="preserve">Enter the # of hourly students. </t>
        </r>
      </text>
    </comment>
    <comment ref="D27" authorId="0" shapeId="0" xr:uid="{00000000-0006-0000-0000-00001E000000}">
      <text>
        <r>
          <rPr>
            <sz val="10"/>
            <color indexed="81"/>
            <rFont val="Tahoma"/>
            <family val="2"/>
          </rPr>
          <t xml:space="preserve">Enter the combined total # hours (not the # hours per student) for initial budget period. </t>
        </r>
      </text>
    </comment>
    <comment ref="F27" authorId="0" shapeId="0" xr:uid="{00000000-0006-0000-0000-00001F000000}">
      <text>
        <r>
          <rPr>
            <sz val="10"/>
            <color indexed="81"/>
            <rFont val="Tahoma"/>
            <family val="2"/>
          </rPr>
          <t xml:space="preserve">Enter student hourly wage rate. </t>
        </r>
      </text>
    </comment>
    <comment ref="C29" authorId="2" shapeId="0" xr:uid="{9609C7EC-8FB7-4A59-9150-A54BF06B9988}">
      <text>
        <r>
          <rPr>
            <b/>
            <sz val="9"/>
            <color indexed="81"/>
            <rFont val="Tahoma"/>
            <charset val="1"/>
          </rPr>
          <t>Amber Hutchinson:</t>
        </r>
        <r>
          <rPr>
            <sz val="9"/>
            <color indexed="81"/>
            <rFont val="Tahoma"/>
            <charset val="1"/>
          </rPr>
          <t xml:space="preserve">
Fringe rates calculated based on proposed Start Date</t>
        </r>
      </text>
    </comment>
    <comment ref="D54" authorId="3" shapeId="0" xr:uid="{00000000-0006-0000-0000-000020000000}">
      <text>
        <r>
          <rPr>
            <sz val="10"/>
            <color indexed="81"/>
            <rFont val="Tahoma"/>
            <family val="2"/>
          </rPr>
          <t>Insert allowed Sponsor rate</t>
        </r>
      </text>
    </comment>
    <comment ref="D55" authorId="3" shapeId="0" xr:uid="{00000000-0006-0000-0000-000021000000}">
      <text>
        <r>
          <rPr>
            <sz val="10"/>
            <color indexed="81"/>
            <rFont val="Tahoma"/>
            <family val="2"/>
          </rPr>
          <t>This rate should be either (1) the difference between full negotiated UA rate and Sponsor rate or (2) the full UA rate if Sponsor does not allow F&amp;A</t>
        </r>
      </text>
    </comment>
    <comment ref="D56" authorId="3" shapeId="0" xr:uid="{00000000-0006-0000-0000-000022000000}">
      <text>
        <r>
          <rPr>
            <sz val="10"/>
            <color indexed="81"/>
            <rFont val="Tahoma"/>
            <family val="2"/>
          </rPr>
          <t>Insert full UA rate for this project</t>
        </r>
      </text>
    </comment>
    <comment ref="D58" authorId="3" shapeId="0" xr:uid="{00000000-0006-0000-0000-000023000000}">
      <text>
        <r>
          <rPr>
            <sz val="10"/>
            <color indexed="81"/>
            <rFont val="Tahoma"/>
            <family val="2"/>
          </rPr>
          <t>Insert UA rate</t>
        </r>
      </text>
    </comment>
    <comment ref="A60" authorId="4" shapeId="0" xr:uid="{F6C7F093-0F56-4597-A269-809883529A6B}">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Amber Hutchinson</author>
    <author xml:space="preserve"> </author>
    <author>Amber O. Hutchinson</author>
  </authors>
  <commentList>
    <comment ref="A2" authorId="0" shapeId="0" xr:uid="{DF6089A6-F2A4-47C3-9516-E6E1B997DC99}">
      <text>
        <r>
          <rPr>
            <sz val="10"/>
            <color indexed="81"/>
            <rFont val="Tahoma"/>
            <family val="2"/>
          </rPr>
          <t xml:space="preserve">At the bottom of this screen, click the tab appropriate for the number of proposed budget years. </t>
        </r>
      </text>
    </comment>
    <comment ref="B3" authorId="0" shapeId="0" xr:uid="{66C44B90-D0B2-46BD-8DBF-DE06E726C4C7}">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BD4321DE-7F05-4F88-B674-98F5CB7E1537}">
      <text>
        <r>
          <rPr>
            <sz val="10"/>
            <color indexed="81"/>
            <rFont val="Tahoma"/>
            <family val="2"/>
          </rPr>
          <t>Enter the proposed grant start date.</t>
        </r>
      </text>
    </comment>
    <comment ref="B5" authorId="0" shapeId="0" xr:uid="{B7ECE024-B301-4446-91E2-B4530FEA5F5E}">
      <text>
        <r>
          <rPr>
            <sz val="10"/>
            <color indexed="81"/>
            <rFont val="Tahoma"/>
            <family val="2"/>
          </rPr>
          <t xml:space="preserve">Enter the UAF PI name. 
</t>
        </r>
      </text>
    </comment>
    <comment ref="B6" authorId="0" shapeId="0" xr:uid="{3044270D-295C-4BD0-AE55-6F7C5EC8BDCF}">
      <text>
        <r>
          <rPr>
            <sz val="10"/>
            <color indexed="81"/>
            <rFont val="Tahoma"/>
            <family val="2"/>
          </rPr>
          <t xml:space="preserve">Enter the UAF PI Department/College. </t>
        </r>
      </text>
    </comment>
    <comment ref="C10" authorId="1" shapeId="0" xr:uid="{00000000-0006-0000-0100-000006000000}">
      <text>
        <r>
          <rPr>
            <sz val="9"/>
            <color indexed="81"/>
            <rFont val="Tahoma"/>
            <family val="2"/>
          </rPr>
          <t>9 or 12 month appointment</t>
        </r>
      </text>
    </comment>
    <comment ref="A12" authorId="0" shapeId="0" xr:uid="{00000000-0006-0000-0100-000007000000}">
      <text>
        <r>
          <rPr>
            <sz val="10"/>
            <color indexed="81"/>
            <rFont val="Tahoma"/>
            <family val="2"/>
          </rPr>
          <t>NOTE: Provide names and roles of senior personnel to enable RSSP to  verify salaries (e.g., "John R. Smith, Co-PI" or "Mary W. Jones, Sr. Personnel").</t>
        </r>
      </text>
    </comment>
    <comment ref="C12" authorId="1" shapeId="0" xr:uid="{00000000-0006-0000-0100-000008000000}">
      <text>
        <r>
          <rPr>
            <sz val="9"/>
            <color indexed="81"/>
            <rFont val="Tahoma"/>
            <family val="2"/>
          </rPr>
          <t>9 or 12 month appointment</t>
        </r>
      </text>
    </comment>
    <comment ref="C14" authorId="1" shapeId="0" xr:uid="{00000000-0006-0000-0100-000009000000}">
      <text>
        <r>
          <rPr>
            <sz val="9"/>
            <color indexed="81"/>
            <rFont val="Tahoma"/>
            <family val="2"/>
          </rPr>
          <t>9 or 12 month appointment</t>
        </r>
      </text>
    </comment>
    <comment ref="C16" authorId="1" shapeId="0" xr:uid="{00000000-0006-0000-0100-00000A000000}">
      <text>
        <r>
          <rPr>
            <sz val="9"/>
            <color indexed="81"/>
            <rFont val="Tahoma"/>
            <family val="2"/>
          </rPr>
          <t>9 or 12 month appointment</t>
        </r>
      </text>
    </comment>
    <comment ref="C18" authorId="1" shapeId="0" xr:uid="{00000000-0006-0000-0100-00000B000000}">
      <text>
        <r>
          <rPr>
            <sz val="9"/>
            <color indexed="81"/>
            <rFont val="Tahoma"/>
            <family val="2"/>
          </rPr>
          <t>9 or 12 month appointment</t>
        </r>
      </text>
    </comment>
    <comment ref="C20" authorId="1" shapeId="0" xr:uid="{00000000-0006-0000-0100-00000C000000}">
      <text>
        <r>
          <rPr>
            <sz val="9"/>
            <color indexed="81"/>
            <rFont val="Tahoma"/>
            <family val="2"/>
          </rPr>
          <t>9 or 12 month appointment</t>
        </r>
      </text>
    </comment>
    <comment ref="C21" authorId="1" shapeId="0" xr:uid="{00000000-0006-0000-0100-00000E000000}">
      <text>
        <r>
          <rPr>
            <sz val="9"/>
            <color indexed="81"/>
            <rFont val="Tahoma"/>
            <family val="2"/>
          </rPr>
          <t>9 or 12 month appointment</t>
        </r>
      </text>
    </comment>
    <comment ref="C22" authorId="1" shapeId="0" xr:uid="{00000000-0006-0000-0100-000010000000}">
      <text>
        <r>
          <rPr>
            <sz val="9"/>
            <color indexed="81"/>
            <rFont val="Tahoma"/>
            <family val="2"/>
          </rPr>
          <t>9 or 12 month appointment</t>
        </r>
      </text>
    </comment>
    <comment ref="C23" authorId="1" shapeId="0" xr:uid="{00000000-0006-0000-0100-000012000000}">
      <text>
        <r>
          <rPr>
            <sz val="9"/>
            <color indexed="81"/>
            <rFont val="Tahoma"/>
            <family val="2"/>
          </rPr>
          <t>9 or 12 month appointment</t>
        </r>
      </text>
    </comment>
    <comment ref="C24" authorId="0" shapeId="0" xr:uid="{00000000-0006-0000-0100-000014000000}">
      <text>
        <r>
          <rPr>
            <sz val="10"/>
            <color indexed="81"/>
            <rFont val="Tahoma"/>
            <family val="2"/>
          </rPr>
          <t xml:space="preserve">Enter the number of doctoral GRAs. </t>
        </r>
        <r>
          <rPr>
            <b/>
            <sz val="10"/>
            <color indexed="81"/>
            <rFont val="Tahoma"/>
            <family val="2"/>
          </rPr>
          <t xml:space="preserve"> </t>
        </r>
      </text>
    </comment>
    <comment ref="D24" authorId="0" shapeId="0" xr:uid="{00000000-0006-0000-01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F24" authorId="0" shapeId="0" xr:uid="{00000000-0006-0000-0100-000016000000}">
      <text>
        <r>
          <rPr>
            <sz val="10"/>
            <color indexed="81"/>
            <rFont val="Tahoma"/>
            <family val="2"/>
          </rPr>
          <t xml:space="preserve">Enter PhD GRA monthly salary (note: appointed students are paid a salary, not a stipend). </t>
        </r>
      </text>
    </comment>
    <comment ref="C25" authorId="0" shapeId="0" xr:uid="{00000000-0006-0000-0100-000017000000}">
      <text>
        <r>
          <rPr>
            <sz val="10"/>
            <color indexed="81"/>
            <rFont val="Tahoma"/>
            <family val="2"/>
          </rPr>
          <t>Enter the number of Masters GRAs.</t>
        </r>
      </text>
    </comment>
    <comment ref="D25" authorId="0" shapeId="0" xr:uid="{00000000-0006-0000-01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F25" authorId="0" shapeId="0" xr:uid="{00000000-0006-0000-0100-000019000000}">
      <text>
        <r>
          <rPr>
            <sz val="10"/>
            <color indexed="81"/>
            <rFont val="Tahoma"/>
            <family val="2"/>
          </rPr>
          <t>Enter Master's GRA monthly salary (note: appointed students are paid a salary, not a stipend).</t>
        </r>
      </text>
    </comment>
    <comment ref="C26" authorId="0" shapeId="0" xr:uid="{00000000-0006-0000-0100-00001A000000}">
      <text>
        <r>
          <rPr>
            <sz val="10"/>
            <color indexed="81"/>
            <rFont val="Tahoma"/>
            <family val="2"/>
          </rPr>
          <t xml:space="preserve">Enter the # of hourly employees. </t>
        </r>
      </text>
    </comment>
    <comment ref="D26" authorId="0" shapeId="0" xr:uid="{00000000-0006-0000-0100-00001B000000}">
      <text>
        <r>
          <rPr>
            <sz val="10"/>
            <color indexed="81"/>
            <rFont val="Tahoma"/>
            <family val="2"/>
          </rPr>
          <t xml:space="preserve">Enter the combined total # hours (not the # hours per employee) for initial budget period. </t>
        </r>
      </text>
    </comment>
    <comment ref="F26" authorId="0" shapeId="0" xr:uid="{00000000-0006-0000-0100-00001C000000}">
      <text>
        <r>
          <rPr>
            <sz val="10"/>
            <color indexed="81"/>
            <rFont val="Tahoma"/>
            <family val="2"/>
          </rPr>
          <t xml:space="preserve">Enter the employee hourly wage rate. </t>
        </r>
      </text>
    </comment>
    <comment ref="C27" authorId="0" shapeId="0" xr:uid="{00000000-0006-0000-0100-00001D000000}">
      <text>
        <r>
          <rPr>
            <sz val="10"/>
            <color indexed="81"/>
            <rFont val="Tahoma"/>
            <family val="2"/>
          </rPr>
          <t xml:space="preserve">Enter the # of hourly students. </t>
        </r>
      </text>
    </comment>
    <comment ref="D27" authorId="0" shapeId="0" xr:uid="{00000000-0006-0000-0100-00001E000000}">
      <text>
        <r>
          <rPr>
            <sz val="10"/>
            <color indexed="81"/>
            <rFont val="Tahoma"/>
            <family val="2"/>
          </rPr>
          <t xml:space="preserve">Enter the combined total # hours (not the # hours per student) for initial budget period. </t>
        </r>
      </text>
    </comment>
    <comment ref="F27" authorId="0" shapeId="0" xr:uid="{00000000-0006-0000-0100-00001F000000}">
      <text>
        <r>
          <rPr>
            <sz val="10"/>
            <color indexed="81"/>
            <rFont val="Tahoma"/>
            <family val="2"/>
          </rPr>
          <t xml:space="preserve">Enter student hourly wage rate. </t>
        </r>
      </text>
    </comment>
    <comment ref="C29" authorId="2" shapeId="0" xr:uid="{FCA84107-B443-45A4-9724-A3685C9D715F}">
      <text>
        <r>
          <rPr>
            <b/>
            <sz val="9"/>
            <color indexed="81"/>
            <rFont val="Tahoma"/>
            <charset val="1"/>
          </rPr>
          <t>Amber Hutchinson:</t>
        </r>
        <r>
          <rPr>
            <sz val="9"/>
            <color indexed="81"/>
            <rFont val="Tahoma"/>
            <charset val="1"/>
          </rPr>
          <t xml:space="preserve">
Fringe rates calculated based on proposed Start Date</t>
        </r>
      </text>
    </comment>
    <comment ref="D54" authorId="3" shapeId="0" xr:uid="{391386A7-B5AB-418A-8B84-4E0F3C166BC1}">
      <text>
        <r>
          <rPr>
            <sz val="10"/>
            <color indexed="81"/>
            <rFont val="Tahoma"/>
            <family val="2"/>
          </rPr>
          <t>Insert allowed Sponsor rate</t>
        </r>
      </text>
    </comment>
    <comment ref="D55" authorId="3" shapeId="0" xr:uid="{00000000-0006-0000-0100-000022000000}">
      <text>
        <r>
          <rPr>
            <sz val="10"/>
            <color indexed="81"/>
            <rFont val="Tahoma"/>
            <family val="2"/>
          </rPr>
          <t>Insert full UA rate for this project</t>
        </r>
      </text>
    </comment>
    <comment ref="D56" authorId="3" shapeId="0" xr:uid="{D0C25708-22DD-4774-8118-5A5F621BAB27}">
      <text>
        <r>
          <rPr>
            <sz val="10"/>
            <color indexed="81"/>
            <rFont val="Tahoma"/>
            <family val="2"/>
          </rPr>
          <t>Insert full UA rate for this project</t>
        </r>
      </text>
    </comment>
    <comment ref="D58" authorId="3" shapeId="0" xr:uid="{00000000-0006-0000-0100-000023000000}">
      <text>
        <r>
          <rPr>
            <sz val="10"/>
            <color indexed="81"/>
            <rFont val="Tahoma"/>
            <family val="2"/>
          </rPr>
          <t>Insert UA rate</t>
        </r>
      </text>
    </comment>
    <comment ref="A60" authorId="4" shapeId="0" xr:uid="{1821E806-5DFF-4DFD-A345-1242844C122B}">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Amber Hutchinson</author>
    <author xml:space="preserve"> </author>
    <author>Amber O. Hutchinson</author>
  </authors>
  <commentList>
    <comment ref="A2" authorId="0" shapeId="0" xr:uid="{00000000-0006-0000-0200-000001000000}">
      <text>
        <r>
          <rPr>
            <sz val="10"/>
            <color indexed="81"/>
            <rFont val="Tahoma"/>
            <family val="2"/>
          </rPr>
          <t xml:space="preserve">At the bottom of this screen, click the tab appropriate for the number of proposed budget years. </t>
        </r>
      </text>
    </comment>
    <comment ref="B3" authorId="0" shapeId="0" xr:uid="{00000000-0006-0000-0200-000002000000}">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00000000-0006-0000-0200-000003000000}">
      <text>
        <r>
          <rPr>
            <sz val="10"/>
            <color indexed="81"/>
            <rFont val="Tahoma"/>
            <family val="2"/>
          </rPr>
          <t>Enter the proposed grant start date.</t>
        </r>
      </text>
    </comment>
    <comment ref="B5" authorId="0" shapeId="0" xr:uid="{00000000-0006-0000-0200-000004000000}">
      <text>
        <r>
          <rPr>
            <sz val="10"/>
            <color indexed="81"/>
            <rFont val="Tahoma"/>
            <family val="2"/>
          </rPr>
          <t xml:space="preserve">Enter the UAF PI name. 
</t>
        </r>
      </text>
    </comment>
    <comment ref="B6" authorId="0" shapeId="0" xr:uid="{EDEBD504-A48B-4B86-870E-37A7814A7955}">
      <text>
        <r>
          <rPr>
            <sz val="10"/>
            <color indexed="81"/>
            <rFont val="Tahoma"/>
            <family val="2"/>
          </rPr>
          <t xml:space="preserve">Enter the UAF PI Department/College. </t>
        </r>
      </text>
    </comment>
    <comment ref="C10" authorId="1" shapeId="0" xr:uid="{00000000-0006-0000-0200-000006000000}">
      <text>
        <r>
          <rPr>
            <sz val="9"/>
            <color indexed="81"/>
            <rFont val="Tahoma"/>
            <family val="2"/>
          </rPr>
          <t>9 or 12 month appointment</t>
        </r>
      </text>
    </comment>
    <comment ref="A12" authorId="0" shapeId="0" xr:uid="{00000000-0006-0000-0200-000007000000}">
      <text>
        <r>
          <rPr>
            <sz val="10"/>
            <color indexed="81"/>
            <rFont val="Tahoma"/>
            <family val="2"/>
          </rPr>
          <t>NOTE: Provide names and roles of senior personnel to enable RSSP to  verify salaries (e.g., "John R. Smith, Co-PI" or "Mary W. Jones, Sr. Personnel").</t>
        </r>
      </text>
    </comment>
    <comment ref="C12" authorId="1" shapeId="0" xr:uid="{00000000-0006-0000-0200-000008000000}">
      <text>
        <r>
          <rPr>
            <sz val="9"/>
            <color indexed="81"/>
            <rFont val="Tahoma"/>
            <family val="2"/>
          </rPr>
          <t>9 or 12 month appointment</t>
        </r>
      </text>
    </comment>
    <comment ref="C14" authorId="1" shapeId="0" xr:uid="{00000000-0006-0000-0200-000009000000}">
      <text>
        <r>
          <rPr>
            <sz val="9"/>
            <color indexed="81"/>
            <rFont val="Tahoma"/>
            <family val="2"/>
          </rPr>
          <t>9 or 12 month appointment</t>
        </r>
      </text>
    </comment>
    <comment ref="C16" authorId="1" shapeId="0" xr:uid="{00000000-0006-0000-0200-00000A000000}">
      <text>
        <r>
          <rPr>
            <sz val="9"/>
            <color indexed="81"/>
            <rFont val="Tahoma"/>
            <family val="2"/>
          </rPr>
          <t>9 or 12 month appointment</t>
        </r>
      </text>
    </comment>
    <comment ref="C18" authorId="1" shapeId="0" xr:uid="{00000000-0006-0000-0200-00000B000000}">
      <text>
        <r>
          <rPr>
            <sz val="9"/>
            <color indexed="81"/>
            <rFont val="Tahoma"/>
            <family val="2"/>
          </rPr>
          <t>9 or 12 month appointment</t>
        </r>
      </text>
    </comment>
    <comment ref="C20" authorId="1" shapeId="0" xr:uid="{00000000-0006-0000-0200-00000C000000}">
      <text>
        <r>
          <rPr>
            <sz val="9"/>
            <color indexed="81"/>
            <rFont val="Tahoma"/>
            <family val="2"/>
          </rPr>
          <t>9 or 12 month appointment</t>
        </r>
      </text>
    </comment>
    <comment ref="C21" authorId="1" shapeId="0" xr:uid="{00000000-0006-0000-0200-00000E000000}">
      <text>
        <r>
          <rPr>
            <sz val="9"/>
            <color indexed="81"/>
            <rFont val="Tahoma"/>
            <family val="2"/>
          </rPr>
          <t>9 or 12 month appointment</t>
        </r>
      </text>
    </comment>
    <comment ref="C22" authorId="1" shapeId="0" xr:uid="{00000000-0006-0000-0200-000010000000}">
      <text>
        <r>
          <rPr>
            <sz val="9"/>
            <color indexed="81"/>
            <rFont val="Tahoma"/>
            <family val="2"/>
          </rPr>
          <t>9 or 12 month appointment</t>
        </r>
      </text>
    </comment>
    <comment ref="C23" authorId="1" shapeId="0" xr:uid="{00000000-0006-0000-0200-000012000000}">
      <text>
        <r>
          <rPr>
            <sz val="9"/>
            <color indexed="81"/>
            <rFont val="Tahoma"/>
            <family val="2"/>
          </rPr>
          <t>9 or 12 month appointment</t>
        </r>
      </text>
    </comment>
    <comment ref="C24" authorId="0" shapeId="0" xr:uid="{00000000-0006-0000-0200-000014000000}">
      <text>
        <r>
          <rPr>
            <sz val="10"/>
            <color indexed="81"/>
            <rFont val="Tahoma"/>
            <family val="2"/>
          </rPr>
          <t xml:space="preserve">Enter the number of doctoral GRAs. </t>
        </r>
        <r>
          <rPr>
            <b/>
            <sz val="10"/>
            <color indexed="81"/>
            <rFont val="Tahoma"/>
            <family val="2"/>
          </rPr>
          <t xml:space="preserve"> </t>
        </r>
      </text>
    </comment>
    <comment ref="D24" authorId="0" shapeId="0" xr:uid="{00000000-0006-0000-02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F24" authorId="0" shapeId="0" xr:uid="{00000000-0006-0000-0200-000016000000}">
      <text>
        <r>
          <rPr>
            <sz val="10"/>
            <color indexed="81"/>
            <rFont val="Tahoma"/>
            <family val="2"/>
          </rPr>
          <t xml:space="preserve">Enter PhD GRA monthly salary (note: appointed students are paid a salary, not a stipend). </t>
        </r>
      </text>
    </comment>
    <comment ref="C25" authorId="0" shapeId="0" xr:uid="{00000000-0006-0000-0200-000017000000}">
      <text>
        <r>
          <rPr>
            <sz val="10"/>
            <color indexed="81"/>
            <rFont val="Tahoma"/>
            <family val="2"/>
          </rPr>
          <t>Enter the number of Masters GRAs.</t>
        </r>
      </text>
    </comment>
    <comment ref="D25" authorId="0" shapeId="0" xr:uid="{00000000-0006-0000-02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F25" authorId="0" shapeId="0" xr:uid="{00000000-0006-0000-0200-000019000000}">
      <text>
        <r>
          <rPr>
            <sz val="10"/>
            <color indexed="81"/>
            <rFont val="Tahoma"/>
            <family val="2"/>
          </rPr>
          <t>Enter Master's GRA monthly salary (note: appointed students are paid a salary, not a stipend).</t>
        </r>
      </text>
    </comment>
    <comment ref="C26" authorId="0" shapeId="0" xr:uid="{00000000-0006-0000-0200-00001A000000}">
      <text>
        <r>
          <rPr>
            <sz val="10"/>
            <color indexed="81"/>
            <rFont val="Tahoma"/>
            <family val="2"/>
          </rPr>
          <t xml:space="preserve">Enter the # of hourly employees. </t>
        </r>
      </text>
    </comment>
    <comment ref="D26" authorId="0" shapeId="0" xr:uid="{00000000-0006-0000-0200-00001B000000}">
      <text>
        <r>
          <rPr>
            <sz val="10"/>
            <color indexed="81"/>
            <rFont val="Tahoma"/>
            <family val="2"/>
          </rPr>
          <t xml:space="preserve">Enter the combined total # hours (not the # hours per employee) for initial budget period. </t>
        </r>
      </text>
    </comment>
    <comment ref="F26" authorId="0" shapeId="0" xr:uid="{00000000-0006-0000-0200-00001C000000}">
      <text>
        <r>
          <rPr>
            <sz val="10"/>
            <color indexed="81"/>
            <rFont val="Tahoma"/>
            <family val="2"/>
          </rPr>
          <t xml:space="preserve">Enter the employee hourly wage rate. </t>
        </r>
      </text>
    </comment>
    <comment ref="C27" authorId="0" shapeId="0" xr:uid="{00000000-0006-0000-0200-00001D000000}">
      <text>
        <r>
          <rPr>
            <sz val="10"/>
            <color indexed="81"/>
            <rFont val="Tahoma"/>
            <family val="2"/>
          </rPr>
          <t xml:space="preserve">Enter the # of hourly students. </t>
        </r>
      </text>
    </comment>
    <comment ref="D27" authorId="0" shapeId="0" xr:uid="{00000000-0006-0000-0200-00001E000000}">
      <text>
        <r>
          <rPr>
            <sz val="10"/>
            <color indexed="81"/>
            <rFont val="Tahoma"/>
            <family val="2"/>
          </rPr>
          <t xml:space="preserve">Enter the combined total # hours (not the # hours per student) for initial budget period. </t>
        </r>
      </text>
    </comment>
    <comment ref="F27" authorId="0" shapeId="0" xr:uid="{00000000-0006-0000-0200-00001F000000}">
      <text>
        <r>
          <rPr>
            <sz val="10"/>
            <color indexed="81"/>
            <rFont val="Tahoma"/>
            <family val="2"/>
          </rPr>
          <t xml:space="preserve">Enter student hourly wage rate. </t>
        </r>
      </text>
    </comment>
    <comment ref="C29" authorId="2" shapeId="0" xr:uid="{DE1076B5-095D-49DF-ADDC-1569BE9261BC}">
      <text>
        <r>
          <rPr>
            <b/>
            <sz val="9"/>
            <color indexed="81"/>
            <rFont val="Tahoma"/>
            <charset val="1"/>
          </rPr>
          <t>Amber Hutchinson:</t>
        </r>
        <r>
          <rPr>
            <sz val="9"/>
            <color indexed="81"/>
            <rFont val="Tahoma"/>
            <charset val="1"/>
          </rPr>
          <t xml:space="preserve">
Fringe rates calculated based on proposed Start Date</t>
        </r>
      </text>
    </comment>
    <comment ref="D54" authorId="3" shapeId="0" xr:uid="{87D1B539-2D30-4114-B3EB-D12107A1339A}">
      <text>
        <r>
          <rPr>
            <sz val="10"/>
            <color indexed="81"/>
            <rFont val="Tahoma"/>
            <family val="2"/>
          </rPr>
          <t>Insert allowed Sponsor rate</t>
        </r>
      </text>
    </comment>
    <comment ref="D55" authorId="3" shapeId="0" xr:uid="{882F0FC9-F8C2-44C8-BB37-298047EFBE4E}">
      <text>
        <r>
          <rPr>
            <sz val="10"/>
            <color indexed="81"/>
            <rFont val="Tahoma"/>
            <family val="2"/>
          </rPr>
          <t>Insert full UA rate for this project</t>
        </r>
      </text>
    </comment>
    <comment ref="D56" authorId="3" shapeId="0" xr:uid="{7CDD8ECD-5A21-4556-9195-8118286FF284}">
      <text>
        <r>
          <rPr>
            <sz val="10"/>
            <color indexed="81"/>
            <rFont val="Tahoma"/>
            <family val="2"/>
          </rPr>
          <t>Insert full UA rate for this project</t>
        </r>
      </text>
    </comment>
    <comment ref="D58" authorId="3" shapeId="0" xr:uid="{A429E536-8CE2-4844-9672-8203C19648DC}">
      <text>
        <r>
          <rPr>
            <sz val="10"/>
            <color indexed="81"/>
            <rFont val="Tahoma"/>
            <family val="2"/>
          </rPr>
          <t>Insert UA rate</t>
        </r>
      </text>
    </comment>
    <comment ref="A60" authorId="4" shapeId="0" xr:uid="{F9103281-3565-42A3-B9D0-EFC0844EB3F7}">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Amber Hutchinson</author>
    <author xml:space="preserve"> </author>
    <author>Amber O. Hutchinson</author>
  </authors>
  <commentList>
    <comment ref="A2" authorId="0" shapeId="0" xr:uid="{E8BD6C0F-1A4B-48C7-902F-1C7B7A796031}">
      <text>
        <r>
          <rPr>
            <sz val="10"/>
            <color indexed="81"/>
            <rFont val="Tahoma"/>
            <family val="2"/>
          </rPr>
          <t xml:space="preserve">At the bottom of this screen, click the tab appropriate for the number of proposed budget years. </t>
        </r>
      </text>
    </comment>
    <comment ref="B3" authorId="0" shapeId="0" xr:uid="{DA8BE8BE-2DE1-4CAD-8AD5-BDC69D9EDB63}">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654D9CC5-F2EF-4623-9032-7DAF4B20B67A}">
      <text>
        <r>
          <rPr>
            <sz val="10"/>
            <color indexed="81"/>
            <rFont val="Tahoma"/>
            <family val="2"/>
          </rPr>
          <t>Enter the proposed grant start date.</t>
        </r>
      </text>
    </comment>
    <comment ref="B5" authorId="0" shapeId="0" xr:uid="{FA108CA6-DECA-4D02-B36D-3D1C113386C2}">
      <text>
        <r>
          <rPr>
            <sz val="10"/>
            <color indexed="81"/>
            <rFont val="Tahoma"/>
            <family val="2"/>
          </rPr>
          <t xml:space="preserve">Enter the UAF PI name. 
</t>
        </r>
      </text>
    </comment>
    <comment ref="B6" authorId="0" shapeId="0" xr:uid="{20EF7285-26E7-4284-8ED5-9262623BA68A}">
      <text>
        <r>
          <rPr>
            <sz val="10"/>
            <color indexed="81"/>
            <rFont val="Tahoma"/>
            <family val="2"/>
          </rPr>
          <t xml:space="preserve">Enter the UAF PI Department/College. </t>
        </r>
      </text>
    </comment>
    <comment ref="C10" authorId="1" shapeId="0" xr:uid="{00000000-0006-0000-0300-000006000000}">
      <text>
        <r>
          <rPr>
            <sz val="9"/>
            <color indexed="81"/>
            <rFont val="Tahoma"/>
            <family val="2"/>
          </rPr>
          <t>9 or 12 month appointment</t>
        </r>
      </text>
    </comment>
    <comment ref="A12" authorId="0" shapeId="0" xr:uid="{00000000-0006-0000-0300-000007000000}">
      <text>
        <r>
          <rPr>
            <sz val="10"/>
            <color indexed="81"/>
            <rFont val="Tahoma"/>
            <family val="2"/>
          </rPr>
          <t>NOTE: Provide names and roles of senior personnel to enable RSSP to  verify salaries (e.g., "John R. Smith, Co-PI" or "Mary W. Jones, Sr. Personnel").</t>
        </r>
      </text>
    </comment>
    <comment ref="C12" authorId="1" shapeId="0" xr:uid="{00000000-0006-0000-0300-000008000000}">
      <text>
        <r>
          <rPr>
            <sz val="9"/>
            <color indexed="81"/>
            <rFont val="Tahoma"/>
            <family val="2"/>
          </rPr>
          <t>9 or 12 month appointment</t>
        </r>
      </text>
    </comment>
    <comment ref="C14" authorId="1" shapeId="0" xr:uid="{00000000-0006-0000-0300-000009000000}">
      <text>
        <r>
          <rPr>
            <sz val="9"/>
            <color indexed="81"/>
            <rFont val="Tahoma"/>
            <family val="2"/>
          </rPr>
          <t>9 or 12 month appointment</t>
        </r>
      </text>
    </comment>
    <comment ref="C16" authorId="1" shapeId="0" xr:uid="{00000000-0006-0000-0300-00000A000000}">
      <text>
        <r>
          <rPr>
            <sz val="9"/>
            <color indexed="81"/>
            <rFont val="Tahoma"/>
            <family val="2"/>
          </rPr>
          <t>9 or 12 month appointment</t>
        </r>
      </text>
    </comment>
    <comment ref="C18" authorId="1" shapeId="0" xr:uid="{00000000-0006-0000-0300-00000B000000}">
      <text>
        <r>
          <rPr>
            <sz val="9"/>
            <color indexed="81"/>
            <rFont val="Tahoma"/>
            <family val="2"/>
          </rPr>
          <t>9 or 12 month appointment</t>
        </r>
      </text>
    </comment>
    <comment ref="C20" authorId="1" shapeId="0" xr:uid="{00000000-0006-0000-0300-00000C000000}">
      <text>
        <r>
          <rPr>
            <sz val="9"/>
            <color indexed="81"/>
            <rFont val="Tahoma"/>
            <family val="2"/>
          </rPr>
          <t>9 or 12 month appointment</t>
        </r>
      </text>
    </comment>
    <comment ref="C21" authorId="1" shapeId="0" xr:uid="{00000000-0006-0000-0300-00000E000000}">
      <text>
        <r>
          <rPr>
            <sz val="9"/>
            <color indexed="81"/>
            <rFont val="Tahoma"/>
            <family val="2"/>
          </rPr>
          <t>9 or 12 month appointment</t>
        </r>
      </text>
    </comment>
    <comment ref="C22" authorId="1" shapeId="0" xr:uid="{00000000-0006-0000-0300-000010000000}">
      <text>
        <r>
          <rPr>
            <sz val="9"/>
            <color indexed="81"/>
            <rFont val="Tahoma"/>
            <family val="2"/>
          </rPr>
          <t>9 or 12 month appointment</t>
        </r>
      </text>
    </comment>
    <comment ref="C23" authorId="1" shapeId="0" xr:uid="{00000000-0006-0000-0300-000012000000}">
      <text>
        <r>
          <rPr>
            <sz val="9"/>
            <color indexed="81"/>
            <rFont val="Tahoma"/>
            <family val="2"/>
          </rPr>
          <t>9 or 12 month appointment</t>
        </r>
      </text>
    </comment>
    <comment ref="C24" authorId="0" shapeId="0" xr:uid="{00000000-0006-0000-0300-000014000000}">
      <text>
        <r>
          <rPr>
            <sz val="10"/>
            <color indexed="81"/>
            <rFont val="Tahoma"/>
            <family val="2"/>
          </rPr>
          <t xml:space="preserve">Enter the number of doctoral GRAs. </t>
        </r>
        <r>
          <rPr>
            <b/>
            <sz val="10"/>
            <color indexed="81"/>
            <rFont val="Tahoma"/>
            <family val="2"/>
          </rPr>
          <t xml:space="preserve"> </t>
        </r>
      </text>
    </comment>
    <comment ref="D24" authorId="0" shapeId="0" xr:uid="{00000000-0006-0000-0300-000015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F24" authorId="0" shapeId="0" xr:uid="{00000000-0006-0000-0300-000016000000}">
      <text>
        <r>
          <rPr>
            <sz val="10"/>
            <color indexed="81"/>
            <rFont val="Tahoma"/>
            <family val="2"/>
          </rPr>
          <t xml:space="preserve">Enter PhD GRA monthly salary (note: appointed students are paid a salary, not a stipend). </t>
        </r>
      </text>
    </comment>
    <comment ref="C25" authorId="0" shapeId="0" xr:uid="{00000000-0006-0000-0300-000017000000}">
      <text>
        <r>
          <rPr>
            <sz val="10"/>
            <color indexed="81"/>
            <rFont val="Tahoma"/>
            <family val="2"/>
          </rPr>
          <t>Enter the number of Masters GRAs.</t>
        </r>
      </text>
    </comment>
    <comment ref="D25" authorId="0" shapeId="0" xr:uid="{00000000-0006-0000-0300-000018000000}">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F25" authorId="0" shapeId="0" xr:uid="{00000000-0006-0000-0300-000019000000}">
      <text>
        <r>
          <rPr>
            <sz val="10"/>
            <color indexed="81"/>
            <rFont val="Tahoma"/>
            <family val="2"/>
          </rPr>
          <t>Enter Master's GRA monthly salary (note: appointed students are paid a salary, not a stipend).</t>
        </r>
      </text>
    </comment>
    <comment ref="C26" authorId="0" shapeId="0" xr:uid="{00000000-0006-0000-0300-00001A000000}">
      <text>
        <r>
          <rPr>
            <sz val="10"/>
            <color indexed="81"/>
            <rFont val="Tahoma"/>
            <family val="2"/>
          </rPr>
          <t xml:space="preserve">Enter the # of hourly employees. </t>
        </r>
      </text>
    </comment>
    <comment ref="D26" authorId="0" shapeId="0" xr:uid="{00000000-0006-0000-0300-00001B000000}">
      <text>
        <r>
          <rPr>
            <sz val="10"/>
            <color indexed="81"/>
            <rFont val="Tahoma"/>
            <family val="2"/>
          </rPr>
          <t xml:space="preserve">Enter the combined total # hours (not the # hours per employee) for initial budget period. </t>
        </r>
      </text>
    </comment>
    <comment ref="F26" authorId="0" shapeId="0" xr:uid="{00000000-0006-0000-0300-00001C000000}">
      <text>
        <r>
          <rPr>
            <sz val="10"/>
            <color indexed="81"/>
            <rFont val="Tahoma"/>
            <family val="2"/>
          </rPr>
          <t xml:space="preserve">Enter the employee hourly wage rate. </t>
        </r>
      </text>
    </comment>
    <comment ref="C27" authorId="0" shapeId="0" xr:uid="{00000000-0006-0000-0300-00001D000000}">
      <text>
        <r>
          <rPr>
            <sz val="10"/>
            <color indexed="81"/>
            <rFont val="Tahoma"/>
            <family val="2"/>
          </rPr>
          <t xml:space="preserve">Enter the # of hourly students. </t>
        </r>
      </text>
    </comment>
    <comment ref="D27" authorId="0" shapeId="0" xr:uid="{00000000-0006-0000-0300-00001E000000}">
      <text>
        <r>
          <rPr>
            <sz val="10"/>
            <color indexed="81"/>
            <rFont val="Tahoma"/>
            <family val="2"/>
          </rPr>
          <t xml:space="preserve">Enter the combined total # hours (not the # hours per student) for initial budget period. </t>
        </r>
      </text>
    </comment>
    <comment ref="F27" authorId="0" shapeId="0" xr:uid="{00000000-0006-0000-0300-00001F000000}">
      <text>
        <r>
          <rPr>
            <sz val="10"/>
            <color indexed="81"/>
            <rFont val="Tahoma"/>
            <family val="2"/>
          </rPr>
          <t xml:space="preserve">Enter student hourly wage rate. </t>
        </r>
      </text>
    </comment>
    <comment ref="C29" authorId="2" shapeId="0" xr:uid="{3BC583AC-1ABA-420B-838C-B0CD9C44FF5B}">
      <text>
        <r>
          <rPr>
            <b/>
            <sz val="9"/>
            <color indexed="81"/>
            <rFont val="Tahoma"/>
            <charset val="1"/>
          </rPr>
          <t>Amber Hutchinson:</t>
        </r>
        <r>
          <rPr>
            <sz val="9"/>
            <color indexed="81"/>
            <rFont val="Tahoma"/>
            <charset val="1"/>
          </rPr>
          <t xml:space="preserve">
Fringe rates calculated based on proposed Start Date</t>
        </r>
      </text>
    </comment>
    <comment ref="D54" authorId="3" shapeId="0" xr:uid="{28BB6735-0557-4963-A44D-03D6A4D355AF}">
      <text>
        <r>
          <rPr>
            <sz val="10"/>
            <color indexed="81"/>
            <rFont val="Tahoma"/>
            <family val="2"/>
          </rPr>
          <t>Insert allowed Sponsor rate</t>
        </r>
      </text>
    </comment>
    <comment ref="D55" authorId="3" shapeId="0" xr:uid="{1D50E905-7ED3-4A7F-89B4-3F8285FBBBF3}">
      <text>
        <r>
          <rPr>
            <sz val="10"/>
            <color indexed="81"/>
            <rFont val="Tahoma"/>
            <family val="2"/>
          </rPr>
          <t>Insert full UA rate for this project</t>
        </r>
      </text>
    </comment>
    <comment ref="D56" authorId="3" shapeId="0" xr:uid="{6A77A8ED-A749-497F-BCB3-2CF0C5DE7D78}">
      <text>
        <r>
          <rPr>
            <sz val="10"/>
            <color indexed="81"/>
            <rFont val="Tahoma"/>
            <family val="2"/>
          </rPr>
          <t>Insert full UA rate for this project</t>
        </r>
      </text>
    </comment>
    <comment ref="D58" authorId="3" shapeId="0" xr:uid="{241487A7-5E0D-460A-95EF-48373D9B2C76}">
      <text>
        <r>
          <rPr>
            <sz val="10"/>
            <color indexed="81"/>
            <rFont val="Tahoma"/>
            <family val="2"/>
          </rPr>
          <t>Insert UA rate</t>
        </r>
      </text>
    </comment>
    <comment ref="A60" authorId="4" shapeId="0" xr:uid="{11DFA740-B503-473E-A0F2-10BC1E14C2A9}">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Jimmie Brescia</author>
    <author>Noel Sharif</author>
    <author>Amber Hutchinson</author>
    <author xml:space="preserve"> </author>
    <author>Amber O. Hutchinson</author>
  </authors>
  <commentList>
    <comment ref="A2" authorId="0" shapeId="0" xr:uid="{B66438FD-9FF2-41CD-82E7-844716771FC7}">
      <text>
        <r>
          <rPr>
            <sz val="10"/>
            <color indexed="81"/>
            <rFont val="Tahoma"/>
            <family val="2"/>
          </rPr>
          <t xml:space="preserve">At the bottom of this screen, click the tab appropriate for the number of proposed budget years. </t>
        </r>
      </text>
    </comment>
    <comment ref="B3" authorId="0" shapeId="0" xr:uid="{7092EB43-2311-4E9E-AEEA-D156C627F4DC}">
      <text>
        <r>
          <rPr>
            <sz val="10"/>
            <color indexed="81"/>
            <rFont val="Tahoma"/>
            <family val="2"/>
          </rPr>
          <t xml:space="preserve">Enter the name of the agency or org. that will issue an award or a subaward </t>
        </r>
        <r>
          <rPr>
            <b/>
            <sz val="10"/>
            <color indexed="81"/>
            <rFont val="Tahoma"/>
            <family val="2"/>
          </rPr>
          <t>directly</t>
        </r>
        <r>
          <rPr>
            <sz val="10"/>
            <color indexed="81"/>
            <rFont val="Tahoma"/>
            <family val="2"/>
          </rPr>
          <t xml:space="preserve"> to UAF if the application is funded. </t>
        </r>
      </text>
    </comment>
    <comment ref="B4" authorId="0" shapeId="0" xr:uid="{EC71AE5F-E258-4B0D-AACC-F6797FA65DC1}">
      <text>
        <r>
          <rPr>
            <sz val="10"/>
            <color indexed="81"/>
            <rFont val="Tahoma"/>
            <family val="2"/>
          </rPr>
          <t>Enter the proposed grant start date.</t>
        </r>
      </text>
    </comment>
    <comment ref="B5" authorId="0" shapeId="0" xr:uid="{FECFCE6E-5C56-4DFA-ABE2-ED7ABB17E84E}">
      <text>
        <r>
          <rPr>
            <sz val="10"/>
            <color indexed="81"/>
            <rFont val="Tahoma"/>
            <family val="2"/>
          </rPr>
          <t xml:space="preserve">Enter the UAF PI name. 
</t>
        </r>
      </text>
    </comment>
    <comment ref="B6" authorId="0" shapeId="0" xr:uid="{8D7843BA-1850-48F6-9A90-ED4976E0A128}">
      <text>
        <r>
          <rPr>
            <sz val="10"/>
            <color indexed="81"/>
            <rFont val="Tahoma"/>
            <family val="2"/>
          </rPr>
          <t xml:space="preserve">Enter the UAF PI Department/College. </t>
        </r>
      </text>
    </comment>
    <comment ref="C10" authorId="1" shapeId="0" xr:uid="{043354AE-7582-4BA6-B0A8-F668A1899FA6}">
      <text>
        <r>
          <rPr>
            <sz val="9"/>
            <color indexed="81"/>
            <rFont val="Tahoma"/>
            <family val="2"/>
          </rPr>
          <t>9 or 12 month appointment</t>
        </r>
      </text>
    </comment>
    <comment ref="A12" authorId="0" shapeId="0" xr:uid="{A47C9362-7A40-48DF-923F-1A1D75E0006E}">
      <text>
        <r>
          <rPr>
            <sz val="10"/>
            <color indexed="81"/>
            <rFont val="Tahoma"/>
            <family val="2"/>
          </rPr>
          <t>NOTE: Provide names and roles of senior personnel to enable RSSP to  verify salaries (e.g., "John R. Smith, Co-PI" or "Mary W. Jones, Sr. Personnel").</t>
        </r>
      </text>
    </comment>
    <comment ref="C12" authorId="1" shapeId="0" xr:uid="{6CD38AB6-66DD-4FAC-89D3-91DAADEB3412}">
      <text>
        <r>
          <rPr>
            <sz val="9"/>
            <color indexed="81"/>
            <rFont val="Tahoma"/>
            <family val="2"/>
          </rPr>
          <t>9 or 12 month appointment</t>
        </r>
      </text>
    </comment>
    <comment ref="C14" authorId="1" shapeId="0" xr:uid="{B466B4C7-0FBE-4FF3-AF6B-D7DA3C032A2C}">
      <text>
        <r>
          <rPr>
            <sz val="9"/>
            <color indexed="81"/>
            <rFont val="Tahoma"/>
            <family val="2"/>
          </rPr>
          <t>9 or 12 month appointment</t>
        </r>
      </text>
    </comment>
    <comment ref="C16" authorId="1" shapeId="0" xr:uid="{B86C18B3-5A0F-406F-B15A-AED8BD6B083E}">
      <text>
        <r>
          <rPr>
            <sz val="9"/>
            <color indexed="81"/>
            <rFont val="Tahoma"/>
            <family val="2"/>
          </rPr>
          <t>9 or 12 month appointment</t>
        </r>
      </text>
    </comment>
    <comment ref="C18" authorId="1" shapeId="0" xr:uid="{5114DA3B-7672-4861-8AFD-AB211627CF69}">
      <text>
        <r>
          <rPr>
            <sz val="9"/>
            <color indexed="81"/>
            <rFont val="Tahoma"/>
            <family val="2"/>
          </rPr>
          <t>9 or 12 month appointment</t>
        </r>
      </text>
    </comment>
    <comment ref="C20" authorId="1" shapeId="0" xr:uid="{2A8AA590-133A-4DF6-82EF-7080F8D95E9F}">
      <text>
        <r>
          <rPr>
            <sz val="9"/>
            <color indexed="81"/>
            <rFont val="Tahoma"/>
            <family val="2"/>
          </rPr>
          <t>9 or 12 month appointment</t>
        </r>
      </text>
    </comment>
    <comment ref="C21" authorId="1" shapeId="0" xr:uid="{B05C4A8F-66A5-4150-BE6C-5939E2F34090}">
      <text>
        <r>
          <rPr>
            <sz val="9"/>
            <color indexed="81"/>
            <rFont val="Tahoma"/>
            <family val="2"/>
          </rPr>
          <t>9 or 12 month appointment</t>
        </r>
      </text>
    </comment>
    <comment ref="C22" authorId="1" shapeId="0" xr:uid="{3B79AA66-21CA-4FB5-B030-DD20C6389F19}">
      <text>
        <r>
          <rPr>
            <sz val="9"/>
            <color indexed="81"/>
            <rFont val="Tahoma"/>
            <family val="2"/>
          </rPr>
          <t>9 or 12 month appointment</t>
        </r>
      </text>
    </comment>
    <comment ref="C23" authorId="1" shapeId="0" xr:uid="{26E0F4C1-E897-4C50-B306-73B3ADE2C288}">
      <text>
        <r>
          <rPr>
            <sz val="9"/>
            <color indexed="81"/>
            <rFont val="Tahoma"/>
            <family val="2"/>
          </rPr>
          <t>9 or 12 month appointment</t>
        </r>
      </text>
    </comment>
    <comment ref="C24" authorId="0" shapeId="0" xr:uid="{3A8A1B5C-DAA2-4D73-9CEB-2B2610C8DBC7}">
      <text>
        <r>
          <rPr>
            <sz val="10"/>
            <color indexed="81"/>
            <rFont val="Tahoma"/>
            <family val="2"/>
          </rPr>
          <t xml:space="preserve">Enter the number of doctoral GRAs. </t>
        </r>
        <r>
          <rPr>
            <b/>
            <sz val="10"/>
            <color indexed="81"/>
            <rFont val="Tahoma"/>
            <family val="2"/>
          </rPr>
          <t xml:space="preserve"> </t>
        </r>
      </text>
    </comment>
    <comment ref="D24" authorId="0" shapeId="0" xr:uid="{9FD43355-06FC-4966-99AE-BCD5346C6D4B}">
      <text>
        <r>
          <rPr>
            <sz val="10"/>
            <color indexed="81"/>
            <rFont val="Tahoma"/>
            <family val="2"/>
          </rPr>
          <t xml:space="preserve">Enter # months of support for </t>
        </r>
        <r>
          <rPr>
            <u/>
            <sz val="10"/>
            <color indexed="81"/>
            <rFont val="Tahoma"/>
            <family val="2"/>
          </rPr>
          <t>one</t>
        </r>
        <r>
          <rPr>
            <sz val="10"/>
            <color indexed="81"/>
            <rFont val="Tahoma"/>
            <family val="2"/>
          </rPr>
          <t xml:space="preserve"> doctoral GRA for initial budget period. </t>
        </r>
      </text>
    </comment>
    <comment ref="F24" authorId="0" shapeId="0" xr:uid="{9BB27ABE-11D5-47C8-AAB5-F07E89663778}">
      <text>
        <r>
          <rPr>
            <sz val="10"/>
            <color indexed="81"/>
            <rFont val="Tahoma"/>
            <family val="2"/>
          </rPr>
          <t xml:space="preserve">Enter PhD GRA monthly salary (note: appointed students are paid a salary, not a stipend). </t>
        </r>
      </text>
    </comment>
    <comment ref="C25" authorId="0" shapeId="0" xr:uid="{6E8381C8-5A29-4B10-8F56-679C9A98BDBD}">
      <text>
        <r>
          <rPr>
            <sz val="10"/>
            <color indexed="81"/>
            <rFont val="Tahoma"/>
            <family val="2"/>
          </rPr>
          <t>Enter the number of Masters GRAs.</t>
        </r>
      </text>
    </comment>
    <comment ref="D25" authorId="0" shapeId="0" xr:uid="{64BD2B33-8109-423D-84E8-59EF9F356602}">
      <text>
        <r>
          <rPr>
            <sz val="10"/>
            <color indexed="81"/>
            <rFont val="Tahoma"/>
            <family val="2"/>
          </rPr>
          <t xml:space="preserve">Enter # months of support for </t>
        </r>
        <r>
          <rPr>
            <u/>
            <sz val="10"/>
            <color indexed="81"/>
            <rFont val="Tahoma"/>
            <family val="2"/>
          </rPr>
          <t>one</t>
        </r>
        <r>
          <rPr>
            <sz val="10"/>
            <color indexed="81"/>
            <rFont val="Tahoma"/>
            <family val="2"/>
          </rPr>
          <t xml:space="preserve"> Master's GRA for initial budget period. </t>
        </r>
      </text>
    </comment>
    <comment ref="F25" authorId="0" shapeId="0" xr:uid="{2DC29372-CFC6-4D8E-B5EA-23C3C552C440}">
      <text>
        <r>
          <rPr>
            <sz val="10"/>
            <color indexed="81"/>
            <rFont val="Tahoma"/>
            <family val="2"/>
          </rPr>
          <t>Enter Master's GRA monthly salary (note: appointed students are paid a salary, not a stipend).</t>
        </r>
      </text>
    </comment>
    <comment ref="C26" authorId="0" shapeId="0" xr:uid="{966CF104-3886-45DA-8EC2-6D8ED19BF1C1}">
      <text>
        <r>
          <rPr>
            <sz val="10"/>
            <color indexed="81"/>
            <rFont val="Tahoma"/>
            <family val="2"/>
          </rPr>
          <t xml:space="preserve">Enter the # of hourly employees. </t>
        </r>
      </text>
    </comment>
    <comment ref="D26" authorId="0" shapeId="0" xr:uid="{242C7A46-24F1-4FD0-B158-72173B9BD3F3}">
      <text>
        <r>
          <rPr>
            <sz val="10"/>
            <color indexed="81"/>
            <rFont val="Tahoma"/>
            <family val="2"/>
          </rPr>
          <t xml:space="preserve">Enter the combined total # hours (not the # hours per employee) for initial budget period. </t>
        </r>
      </text>
    </comment>
    <comment ref="F26" authorId="0" shapeId="0" xr:uid="{61201048-5E57-4D6A-9200-BEADAE9BDB0F}">
      <text>
        <r>
          <rPr>
            <sz val="10"/>
            <color indexed="81"/>
            <rFont val="Tahoma"/>
            <family val="2"/>
          </rPr>
          <t xml:space="preserve">Enter the employee hourly wage rate. </t>
        </r>
      </text>
    </comment>
    <comment ref="C27" authorId="0" shapeId="0" xr:uid="{E164F07C-9A39-4301-9699-44BE66DF98A4}">
      <text>
        <r>
          <rPr>
            <sz val="10"/>
            <color indexed="81"/>
            <rFont val="Tahoma"/>
            <family val="2"/>
          </rPr>
          <t xml:space="preserve">Enter the # of hourly students. </t>
        </r>
      </text>
    </comment>
    <comment ref="D27" authorId="0" shapeId="0" xr:uid="{25768D7D-1275-45C8-BF0E-69D5AE81BD5E}">
      <text>
        <r>
          <rPr>
            <sz val="10"/>
            <color indexed="81"/>
            <rFont val="Tahoma"/>
            <family val="2"/>
          </rPr>
          <t xml:space="preserve">Enter the combined total # hours (not the # hours per student) for initial budget period. </t>
        </r>
      </text>
    </comment>
    <comment ref="F27" authorId="0" shapeId="0" xr:uid="{400D0994-CD97-4848-AEAC-AD5E19622FF9}">
      <text>
        <r>
          <rPr>
            <sz val="10"/>
            <color indexed="81"/>
            <rFont val="Tahoma"/>
            <family val="2"/>
          </rPr>
          <t xml:space="preserve">Enter student hourly wage rate. </t>
        </r>
      </text>
    </comment>
    <comment ref="D29" authorId="2" shapeId="0" xr:uid="{E28C5877-D053-4391-AA7C-9514AEF50A8E}">
      <text>
        <r>
          <rPr>
            <b/>
            <sz val="9"/>
            <color indexed="81"/>
            <rFont val="Tahoma"/>
            <charset val="1"/>
          </rPr>
          <t>Amber Hutchinson:</t>
        </r>
        <r>
          <rPr>
            <sz val="9"/>
            <color indexed="81"/>
            <rFont val="Tahoma"/>
            <charset val="1"/>
          </rPr>
          <t xml:space="preserve">
Fringe rates calculated based on proposed Start Date</t>
        </r>
      </text>
    </comment>
    <comment ref="D54" authorId="3" shapeId="0" xr:uid="{76150452-9E5C-43D1-9C59-8B4CCEE4CAF9}">
      <text>
        <r>
          <rPr>
            <sz val="10"/>
            <color indexed="81"/>
            <rFont val="Tahoma"/>
            <family val="2"/>
          </rPr>
          <t>Insert allowed Sponsor rate</t>
        </r>
      </text>
    </comment>
    <comment ref="D55" authorId="3" shapeId="0" xr:uid="{AF476417-E269-412B-9434-338A314657C4}">
      <text>
        <r>
          <rPr>
            <sz val="10"/>
            <color indexed="81"/>
            <rFont val="Tahoma"/>
            <family val="2"/>
          </rPr>
          <t>Insert full UA rate for this project</t>
        </r>
      </text>
    </comment>
    <comment ref="D56" authorId="3" shapeId="0" xr:uid="{51BCBE6E-A15A-4EBE-9BB6-0D88BC4FB318}">
      <text>
        <r>
          <rPr>
            <sz val="10"/>
            <color indexed="81"/>
            <rFont val="Tahoma"/>
            <family val="2"/>
          </rPr>
          <t>Insert full UA rate for this project</t>
        </r>
      </text>
    </comment>
    <comment ref="D58" authorId="3" shapeId="0" xr:uid="{2FF79EEE-E2BA-4183-91E1-81BA755309B0}">
      <text>
        <r>
          <rPr>
            <sz val="10"/>
            <color indexed="81"/>
            <rFont val="Tahoma"/>
            <family val="2"/>
          </rPr>
          <t>Insert UA rate</t>
        </r>
      </text>
    </comment>
    <comment ref="A60" authorId="4" shapeId="0" xr:uid="{C1EECF43-20F6-4FAD-840C-4EA0D5B773F6}">
      <text>
        <r>
          <rPr>
            <sz val="9"/>
            <color indexed="81"/>
            <rFont val="Tahoma"/>
            <family val="2"/>
          </rPr>
          <t>Tuition is increased 5% per year.  In the event your project is funded and there are not enough funds to cover actual tuition costs, you will be required to rebudget funds from another category to cover the additional cost.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Amber Hutchinson</author>
    <author>Huskey, Jada R</author>
  </authors>
  <commentList>
    <comment ref="A10" authorId="0" shapeId="0" xr:uid="{69E95F66-6F31-46C0-944E-78D72F863BC9}">
      <text>
        <r>
          <rPr>
            <b/>
            <sz val="9"/>
            <color indexed="81"/>
            <rFont val="Tahoma"/>
            <charset val="1"/>
          </rPr>
          <t>Amber Hutchinson:</t>
        </r>
        <r>
          <rPr>
            <sz val="9"/>
            <color indexed="81"/>
            <rFont val="Tahoma"/>
            <charset val="1"/>
          </rPr>
          <t xml:space="preserve">
cells copied from lines 92-95</t>
        </r>
      </text>
    </comment>
    <comment ref="A13" authorId="1" shapeId="0" xr:uid="{3AF47E6D-6563-4AB6-9198-B55A4A3A67D1}">
      <text>
        <r>
          <rPr>
            <sz val="9"/>
            <color indexed="81"/>
            <rFont val="Tahoma"/>
            <family val="2"/>
          </rPr>
          <t>Select the purpose of each trip from the dropdown box in column A. If you choose "Other" from the dropdown, please specify the purpose of the trip (just click in the cell and type over the contents).</t>
        </r>
      </text>
    </comment>
    <comment ref="E13" authorId="1" shapeId="0" xr:uid="{BFA8B5E3-55D6-4DAB-943B-2C5A6DCD8E25}">
      <text>
        <r>
          <rPr>
            <sz val="9"/>
            <color indexed="81"/>
            <rFont val="Tahoma"/>
            <family val="2"/>
          </rPr>
          <t xml:space="preserve">In order to calculate </t>
        </r>
        <r>
          <rPr>
            <b/>
            <sz val="9"/>
            <color indexed="81"/>
            <rFont val="Tahoma"/>
            <family val="2"/>
          </rPr>
          <t>Trip Cost</t>
        </r>
        <r>
          <rPr>
            <sz val="9"/>
            <color indexed="81"/>
            <rFont val="Tahoma"/>
            <family val="2"/>
          </rPr>
          <t>,</t>
        </r>
        <r>
          <rPr>
            <sz val="9"/>
            <color indexed="10"/>
            <rFont val="Tahoma"/>
            <family val="2"/>
          </rPr>
          <t xml:space="preserve"> you </t>
        </r>
        <r>
          <rPr>
            <b/>
            <sz val="9"/>
            <color indexed="10"/>
            <rFont val="Tahoma"/>
            <family val="2"/>
          </rPr>
          <t>MUST</t>
        </r>
        <r>
          <rPr>
            <sz val="9"/>
            <color indexed="10"/>
            <rFont val="Tahoma"/>
            <family val="2"/>
          </rPr>
          <t xml:space="preserve"> enter </t>
        </r>
        <r>
          <rPr>
            <b/>
            <u/>
            <sz val="9"/>
            <color indexed="10"/>
            <rFont val="Tahoma"/>
            <family val="2"/>
          </rPr>
          <t>No. of Days</t>
        </r>
        <r>
          <rPr>
            <sz val="9"/>
            <color indexed="10"/>
            <rFont val="Tahoma"/>
            <family val="2"/>
          </rPr>
          <t xml:space="preserve"> for each trip</t>
        </r>
        <r>
          <rPr>
            <sz val="9"/>
            <color indexed="81"/>
            <rFont val="Tahoma"/>
            <family val="2"/>
          </rPr>
          <t xml:space="preserve">.
</t>
        </r>
      </text>
    </comment>
    <comment ref="L13" authorId="1" shapeId="0" xr:uid="{DBFC7294-E94E-4EF2-885C-08FE9544F1AC}">
      <text>
        <r>
          <rPr>
            <b/>
            <sz val="9"/>
            <color indexed="81"/>
            <rFont val="Tahoma"/>
            <family val="2"/>
          </rPr>
          <t xml:space="preserve">Additional Costs </t>
        </r>
        <r>
          <rPr>
            <sz val="9"/>
            <color indexed="81"/>
            <rFont val="Tahoma"/>
            <family val="2"/>
          </rPr>
          <t xml:space="preserve">may include any of the following:
Vehicle Rental
Mileage Charges
Baggage Fees
Taxi Fare
</t>
        </r>
        <r>
          <rPr>
            <sz val="9"/>
            <color indexed="10"/>
            <rFont val="Tahoma"/>
            <family val="2"/>
          </rPr>
          <t xml:space="preserve">You must describe these </t>
        </r>
        <r>
          <rPr>
            <b/>
            <sz val="9"/>
            <color indexed="10"/>
            <rFont val="Tahoma"/>
            <family val="2"/>
          </rPr>
          <t>Additional Costs</t>
        </r>
        <r>
          <rPr>
            <sz val="9"/>
            <color indexed="10"/>
            <rFont val="Tahoma"/>
            <family val="2"/>
          </rPr>
          <t xml:space="preserve"> in your Budget Justification.</t>
        </r>
      </text>
    </comment>
    <comment ref="M13" authorId="0" shapeId="0" xr:uid="{B66C81F7-B418-49C0-8FA3-8BFF873C8FF0}">
      <text>
        <r>
          <rPr>
            <sz val="9"/>
            <color indexed="81"/>
            <rFont val="Tahoma"/>
            <family val="2"/>
          </rPr>
          <t xml:space="preserve">Enter number of trips for each listed travel event. Budget will calculate cumulative total.
</t>
        </r>
      </text>
    </comment>
    <comment ref="A31" authorId="1" shapeId="0" xr:uid="{2FA50D62-2EE5-4148-A653-E081B4CD30BB}">
      <text>
        <r>
          <rPr>
            <sz val="9"/>
            <color indexed="81"/>
            <rFont val="Tahoma"/>
            <family val="2"/>
          </rPr>
          <t>Select the purpose of each trip from the dropdown box in column A. If you choose "Other" from the dropdown, please specify the purpose of the trip (just click in the cell and type over the contents).</t>
        </r>
      </text>
    </comment>
    <comment ref="E31" authorId="1" shapeId="0" xr:uid="{CF7C3B8E-ADE9-4F29-A7EE-8C507F52FD36}">
      <text>
        <r>
          <rPr>
            <sz val="9"/>
            <color indexed="81"/>
            <rFont val="Tahoma"/>
            <family val="2"/>
          </rPr>
          <t xml:space="preserve">In order to calculate </t>
        </r>
        <r>
          <rPr>
            <b/>
            <sz val="9"/>
            <color indexed="81"/>
            <rFont val="Tahoma"/>
            <family val="2"/>
          </rPr>
          <t>Trip Cost</t>
        </r>
        <r>
          <rPr>
            <sz val="9"/>
            <color indexed="81"/>
            <rFont val="Tahoma"/>
            <family val="2"/>
          </rPr>
          <t>,</t>
        </r>
        <r>
          <rPr>
            <sz val="9"/>
            <color indexed="10"/>
            <rFont val="Tahoma"/>
            <family val="2"/>
          </rPr>
          <t xml:space="preserve"> you </t>
        </r>
        <r>
          <rPr>
            <b/>
            <sz val="9"/>
            <color indexed="10"/>
            <rFont val="Tahoma"/>
            <family val="2"/>
          </rPr>
          <t>MUST</t>
        </r>
        <r>
          <rPr>
            <sz val="9"/>
            <color indexed="10"/>
            <rFont val="Tahoma"/>
            <family val="2"/>
          </rPr>
          <t xml:space="preserve"> enter </t>
        </r>
        <r>
          <rPr>
            <b/>
            <u/>
            <sz val="9"/>
            <color indexed="10"/>
            <rFont val="Tahoma"/>
            <family val="2"/>
          </rPr>
          <t>No. of Days</t>
        </r>
        <r>
          <rPr>
            <sz val="9"/>
            <color indexed="10"/>
            <rFont val="Tahoma"/>
            <family val="2"/>
          </rPr>
          <t xml:space="preserve"> for each trip</t>
        </r>
        <r>
          <rPr>
            <sz val="9"/>
            <color indexed="81"/>
            <rFont val="Tahoma"/>
            <family val="2"/>
          </rPr>
          <t xml:space="preserve">.
</t>
        </r>
      </text>
    </comment>
    <comment ref="L31" authorId="1" shapeId="0" xr:uid="{EDF6CD90-3005-4CA3-90F8-7A32B1634F36}">
      <text>
        <r>
          <rPr>
            <b/>
            <sz val="9"/>
            <color indexed="81"/>
            <rFont val="Tahoma"/>
            <family val="2"/>
          </rPr>
          <t xml:space="preserve">Additional Costs </t>
        </r>
        <r>
          <rPr>
            <sz val="9"/>
            <color indexed="81"/>
            <rFont val="Tahoma"/>
            <family val="2"/>
          </rPr>
          <t xml:space="preserve">may include any of the following:
Vehicle Rental
Mileage Charges
Baggage Fees
Taxi Fare
</t>
        </r>
        <r>
          <rPr>
            <sz val="9"/>
            <color indexed="10"/>
            <rFont val="Tahoma"/>
            <family val="2"/>
          </rPr>
          <t xml:space="preserve">You must describe these </t>
        </r>
        <r>
          <rPr>
            <b/>
            <sz val="9"/>
            <color indexed="10"/>
            <rFont val="Tahoma"/>
            <family val="2"/>
          </rPr>
          <t>Additional Costs</t>
        </r>
        <r>
          <rPr>
            <sz val="9"/>
            <color indexed="10"/>
            <rFont val="Tahoma"/>
            <family val="2"/>
          </rPr>
          <t xml:space="preserve"> in your Budget Justification.</t>
        </r>
      </text>
    </comment>
    <comment ref="M31" authorId="0" shapeId="0" xr:uid="{DDDAECB4-CDDB-46AF-B72E-317DF9B5FA13}">
      <text>
        <r>
          <rPr>
            <sz val="9"/>
            <color indexed="81"/>
            <rFont val="Tahoma"/>
            <family val="2"/>
          </rPr>
          <t xml:space="preserve">Enter number of trips for each listed travel event. Budget will calculate cumulative total.
</t>
        </r>
      </text>
    </comment>
    <comment ref="A48" authorId="1" shapeId="0" xr:uid="{BA098539-5D57-4561-9AEE-6FE8897D72E0}">
      <text>
        <r>
          <rPr>
            <sz val="9"/>
            <color indexed="81"/>
            <rFont val="Tahoma"/>
            <family val="2"/>
          </rPr>
          <t>Select the purpose of each trip from the dropdown box in column A. If you choose "Other" from the dropdown, please specify the purpose of the trip (just click in the cell and type over the contents).</t>
        </r>
      </text>
    </comment>
    <comment ref="E48" authorId="1" shapeId="0" xr:uid="{0E253BD6-BA9B-41A1-9567-FA6648B3D947}">
      <text>
        <r>
          <rPr>
            <sz val="9"/>
            <color indexed="81"/>
            <rFont val="Tahoma"/>
            <family val="2"/>
          </rPr>
          <t xml:space="preserve">In order to calculate </t>
        </r>
        <r>
          <rPr>
            <b/>
            <sz val="9"/>
            <color indexed="81"/>
            <rFont val="Tahoma"/>
            <family val="2"/>
          </rPr>
          <t>Trip Cost</t>
        </r>
        <r>
          <rPr>
            <sz val="9"/>
            <color indexed="81"/>
            <rFont val="Tahoma"/>
            <family val="2"/>
          </rPr>
          <t>,</t>
        </r>
        <r>
          <rPr>
            <sz val="9"/>
            <color indexed="10"/>
            <rFont val="Tahoma"/>
            <family val="2"/>
          </rPr>
          <t xml:space="preserve"> you </t>
        </r>
        <r>
          <rPr>
            <b/>
            <sz val="9"/>
            <color indexed="10"/>
            <rFont val="Tahoma"/>
            <family val="2"/>
          </rPr>
          <t>MUST</t>
        </r>
        <r>
          <rPr>
            <sz val="9"/>
            <color indexed="10"/>
            <rFont val="Tahoma"/>
            <family val="2"/>
          </rPr>
          <t xml:space="preserve"> enter </t>
        </r>
        <r>
          <rPr>
            <b/>
            <u/>
            <sz val="9"/>
            <color indexed="10"/>
            <rFont val="Tahoma"/>
            <family val="2"/>
          </rPr>
          <t>No. of Days</t>
        </r>
        <r>
          <rPr>
            <sz val="9"/>
            <color indexed="10"/>
            <rFont val="Tahoma"/>
            <family val="2"/>
          </rPr>
          <t xml:space="preserve"> for each trip</t>
        </r>
        <r>
          <rPr>
            <sz val="9"/>
            <color indexed="81"/>
            <rFont val="Tahoma"/>
            <family val="2"/>
          </rPr>
          <t xml:space="preserve">.
</t>
        </r>
      </text>
    </comment>
    <comment ref="L48" authorId="1" shapeId="0" xr:uid="{9BD6C49E-361E-4BBD-A959-053540EB74C7}">
      <text>
        <r>
          <rPr>
            <b/>
            <sz val="9"/>
            <color indexed="81"/>
            <rFont val="Tahoma"/>
            <family val="2"/>
          </rPr>
          <t xml:space="preserve">Additional Costs </t>
        </r>
        <r>
          <rPr>
            <sz val="9"/>
            <color indexed="81"/>
            <rFont val="Tahoma"/>
            <family val="2"/>
          </rPr>
          <t xml:space="preserve">may include any of the following:
Vehicle Rental
Mileage Charges
Baggage Fees
Taxi Fare
</t>
        </r>
        <r>
          <rPr>
            <sz val="9"/>
            <color indexed="10"/>
            <rFont val="Tahoma"/>
            <family val="2"/>
          </rPr>
          <t xml:space="preserve">You must describe these </t>
        </r>
        <r>
          <rPr>
            <b/>
            <sz val="9"/>
            <color indexed="10"/>
            <rFont val="Tahoma"/>
            <family val="2"/>
          </rPr>
          <t>Additional Costs</t>
        </r>
        <r>
          <rPr>
            <sz val="9"/>
            <color indexed="10"/>
            <rFont val="Tahoma"/>
            <family val="2"/>
          </rPr>
          <t xml:space="preserve"> in your Budget Justification.</t>
        </r>
      </text>
    </comment>
    <comment ref="M48" authorId="0" shapeId="0" xr:uid="{14BF11D3-B656-4A73-BDD5-2963727D8322}">
      <text>
        <r>
          <rPr>
            <sz val="9"/>
            <color indexed="81"/>
            <rFont val="Tahoma"/>
            <family val="2"/>
          </rPr>
          <t xml:space="preserve">Enter number of trips for each listed travel event. Budget will calculate cumulative total.
</t>
        </r>
      </text>
    </comment>
    <comment ref="A65" authorId="1" shapeId="0" xr:uid="{EE0E7260-1047-405E-AB1D-6B317374A8D3}">
      <text>
        <r>
          <rPr>
            <sz val="9"/>
            <color indexed="81"/>
            <rFont val="Tahoma"/>
            <family val="2"/>
          </rPr>
          <t>Select the purpose of each trip from the dropdown box in column A. If you choose "Other" from the dropdown, please specify the purpose of the trip (just click in the cell and type over the contents).</t>
        </r>
      </text>
    </comment>
    <comment ref="E65" authorId="1" shapeId="0" xr:uid="{3EBB2CF9-5C3C-4BEB-8B26-CED53D6B0D65}">
      <text>
        <r>
          <rPr>
            <sz val="9"/>
            <color indexed="81"/>
            <rFont val="Tahoma"/>
            <family val="2"/>
          </rPr>
          <t xml:space="preserve">In order to calculate </t>
        </r>
        <r>
          <rPr>
            <b/>
            <sz val="9"/>
            <color indexed="81"/>
            <rFont val="Tahoma"/>
            <family val="2"/>
          </rPr>
          <t>Trip Cost</t>
        </r>
        <r>
          <rPr>
            <sz val="9"/>
            <color indexed="81"/>
            <rFont val="Tahoma"/>
            <family val="2"/>
          </rPr>
          <t>,</t>
        </r>
        <r>
          <rPr>
            <sz val="9"/>
            <color indexed="10"/>
            <rFont val="Tahoma"/>
            <family val="2"/>
          </rPr>
          <t xml:space="preserve"> you </t>
        </r>
        <r>
          <rPr>
            <b/>
            <sz val="9"/>
            <color indexed="10"/>
            <rFont val="Tahoma"/>
            <family val="2"/>
          </rPr>
          <t>MUST</t>
        </r>
        <r>
          <rPr>
            <sz val="9"/>
            <color indexed="10"/>
            <rFont val="Tahoma"/>
            <family val="2"/>
          </rPr>
          <t xml:space="preserve"> enter </t>
        </r>
        <r>
          <rPr>
            <b/>
            <u/>
            <sz val="9"/>
            <color indexed="10"/>
            <rFont val="Tahoma"/>
            <family val="2"/>
          </rPr>
          <t>No. of Days</t>
        </r>
        <r>
          <rPr>
            <sz val="9"/>
            <color indexed="10"/>
            <rFont val="Tahoma"/>
            <family val="2"/>
          </rPr>
          <t xml:space="preserve"> for each trip</t>
        </r>
        <r>
          <rPr>
            <sz val="9"/>
            <color indexed="81"/>
            <rFont val="Tahoma"/>
            <family val="2"/>
          </rPr>
          <t xml:space="preserve">.
</t>
        </r>
      </text>
    </comment>
    <comment ref="L65" authorId="1" shapeId="0" xr:uid="{76B57B6E-C424-44A7-89AA-6A10AF5F36AA}">
      <text>
        <r>
          <rPr>
            <b/>
            <sz val="9"/>
            <color indexed="81"/>
            <rFont val="Tahoma"/>
            <family val="2"/>
          </rPr>
          <t xml:space="preserve">Additional Costs </t>
        </r>
        <r>
          <rPr>
            <sz val="9"/>
            <color indexed="81"/>
            <rFont val="Tahoma"/>
            <family val="2"/>
          </rPr>
          <t xml:space="preserve">may include any of the following:
Vehicle Rental
Mileage Charges
Baggage Fees
Taxi Fare
</t>
        </r>
        <r>
          <rPr>
            <sz val="9"/>
            <color indexed="10"/>
            <rFont val="Tahoma"/>
            <family val="2"/>
          </rPr>
          <t xml:space="preserve">You must describe these </t>
        </r>
        <r>
          <rPr>
            <b/>
            <sz val="9"/>
            <color indexed="10"/>
            <rFont val="Tahoma"/>
            <family val="2"/>
          </rPr>
          <t>Additional Costs</t>
        </r>
        <r>
          <rPr>
            <sz val="9"/>
            <color indexed="10"/>
            <rFont val="Tahoma"/>
            <family val="2"/>
          </rPr>
          <t xml:space="preserve"> in your Budget Justification.</t>
        </r>
      </text>
    </comment>
    <comment ref="M65" authorId="0" shapeId="0" xr:uid="{E4D2D638-77D4-4D9E-8FF7-1CE6EF323004}">
      <text>
        <r>
          <rPr>
            <sz val="9"/>
            <color indexed="81"/>
            <rFont val="Tahoma"/>
            <family val="2"/>
          </rPr>
          <t xml:space="preserve">Enter number of trips for each listed travel event. Budget will calculate cumulative total.
</t>
        </r>
      </text>
    </comment>
    <comment ref="A82" authorId="1" shapeId="0" xr:uid="{A16F32C1-3056-40A4-A3BF-B18D21E61576}">
      <text>
        <r>
          <rPr>
            <sz val="9"/>
            <color indexed="81"/>
            <rFont val="Tahoma"/>
            <family val="2"/>
          </rPr>
          <t>Select the purpose of each trip from the dropdown box in column A. If you choose "Other" from the dropdown, please specify the purpose of the trip (just click in the cell and type over the contents).</t>
        </r>
      </text>
    </comment>
    <comment ref="E82" authorId="1" shapeId="0" xr:uid="{4786CF5F-F322-41DF-AA13-ABE8310D6D42}">
      <text>
        <r>
          <rPr>
            <sz val="9"/>
            <color indexed="81"/>
            <rFont val="Tahoma"/>
            <family val="2"/>
          </rPr>
          <t xml:space="preserve">In order to calculate </t>
        </r>
        <r>
          <rPr>
            <b/>
            <sz val="9"/>
            <color indexed="81"/>
            <rFont val="Tahoma"/>
            <family val="2"/>
          </rPr>
          <t>Trip Cost</t>
        </r>
        <r>
          <rPr>
            <sz val="9"/>
            <color indexed="81"/>
            <rFont val="Tahoma"/>
            <family val="2"/>
          </rPr>
          <t>,</t>
        </r>
        <r>
          <rPr>
            <sz val="9"/>
            <color indexed="10"/>
            <rFont val="Tahoma"/>
            <family val="2"/>
          </rPr>
          <t xml:space="preserve"> you </t>
        </r>
        <r>
          <rPr>
            <b/>
            <sz val="9"/>
            <color indexed="10"/>
            <rFont val="Tahoma"/>
            <family val="2"/>
          </rPr>
          <t>MUST</t>
        </r>
        <r>
          <rPr>
            <sz val="9"/>
            <color indexed="10"/>
            <rFont val="Tahoma"/>
            <family val="2"/>
          </rPr>
          <t xml:space="preserve"> enter </t>
        </r>
        <r>
          <rPr>
            <b/>
            <u/>
            <sz val="9"/>
            <color indexed="10"/>
            <rFont val="Tahoma"/>
            <family val="2"/>
          </rPr>
          <t>No. of Days</t>
        </r>
        <r>
          <rPr>
            <sz val="9"/>
            <color indexed="10"/>
            <rFont val="Tahoma"/>
            <family val="2"/>
          </rPr>
          <t xml:space="preserve"> for each trip</t>
        </r>
        <r>
          <rPr>
            <sz val="9"/>
            <color indexed="81"/>
            <rFont val="Tahoma"/>
            <family val="2"/>
          </rPr>
          <t xml:space="preserve">.
</t>
        </r>
      </text>
    </comment>
    <comment ref="L82" authorId="1" shapeId="0" xr:uid="{2790F198-C8A9-4DAD-BE3A-BAB7B163917E}">
      <text>
        <r>
          <rPr>
            <b/>
            <sz val="9"/>
            <color indexed="81"/>
            <rFont val="Tahoma"/>
            <family val="2"/>
          </rPr>
          <t xml:space="preserve">Additional Costs </t>
        </r>
        <r>
          <rPr>
            <sz val="9"/>
            <color indexed="81"/>
            <rFont val="Tahoma"/>
            <family val="2"/>
          </rPr>
          <t xml:space="preserve">may include any of the following:
Vehicle Rental
Mileage Charges
Baggage Fees
Taxi Fare
</t>
        </r>
        <r>
          <rPr>
            <sz val="9"/>
            <color indexed="10"/>
            <rFont val="Tahoma"/>
            <family val="2"/>
          </rPr>
          <t xml:space="preserve">You must describe these </t>
        </r>
        <r>
          <rPr>
            <b/>
            <sz val="9"/>
            <color indexed="10"/>
            <rFont val="Tahoma"/>
            <family val="2"/>
          </rPr>
          <t>Additional Costs</t>
        </r>
        <r>
          <rPr>
            <sz val="9"/>
            <color indexed="10"/>
            <rFont val="Tahoma"/>
            <family val="2"/>
          </rPr>
          <t xml:space="preserve"> in your Budget Justification.</t>
        </r>
      </text>
    </comment>
    <comment ref="M82" authorId="0" shapeId="0" xr:uid="{D057D3DD-CA6B-4490-AD02-503FF7570F41}">
      <text>
        <r>
          <rPr>
            <sz val="9"/>
            <color indexed="81"/>
            <rFont val="Tahoma"/>
            <family val="2"/>
          </rPr>
          <t xml:space="preserve">Enter number of trips for each listed travel event. Budget will calculate cumulative total.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2D873C8-7D36-471A-B176-421502AAFD0A}"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<sst xmlns="http://schemas.openxmlformats.org/spreadsheetml/2006/main" count="1047" uniqueCount="278">
  <si>
    <t xml:space="preserve">Choose budget tab based on total period of performance. 
If one year or less, choose '1-YR Budg' tab; more than 1 year but not exceeding 2 years, choose '2-YR Budg' tab; and so on. 
Contact OSP for budgets exceeding 5 years. </t>
  </si>
  <si>
    <t>General Notes / Reminders</t>
  </si>
  <si>
    <t>Personnel</t>
  </si>
  <si>
    <t>Graduate Research Assistants:</t>
  </si>
  <si>
    <t>Honorariums</t>
  </si>
  <si>
    <t>Honorariums should be categorized as Professional Services versus Other Direct Costs (ODC). Some sponsors may require honorariums be budgeted under ODC for submission; however, internal budgets should designate these costs as Professional Services. In either case, the budget justification should clearly justify these costs as honorariums and include the proposed honorarium amount per person per applicable budget period.</t>
  </si>
  <si>
    <t>REU Support</t>
  </si>
  <si>
    <t xml:space="preserve">Cost-sharing is the portion of total project costs that are not funded by the Sponsor but are borne by the Institution. 
Submitted cost share should not exceed the minimum required by sponsor, as this may result in additional risk to the institution. </t>
  </si>
  <si>
    <t>MANDATORY vs VOLUNTARY COST SHARE</t>
  </si>
  <si>
    <t>Voluntary</t>
  </si>
  <si>
    <t>Committed</t>
  </si>
  <si>
    <t>Uncommitted</t>
  </si>
  <si>
    <t xml:space="preserve">Refer to table below for itemized examples. 
</t>
  </si>
  <si>
    <t>Not required by the Sponsor but included in the proposal budget to the Sponsor.</t>
  </si>
  <si>
    <t xml:space="preserve">Not required by the Sponsor and not included in the proposal budget to the Sponsor.  University still documents these costs for audit/F&amp;A rate purposes. </t>
  </si>
  <si>
    <t>Examples:</t>
  </si>
  <si>
    <t>(Initial Submission) Investigator/University believes that the project would suffer if scaled back and that including cost-sharing may favorably affect review.</t>
  </si>
  <si>
    <t>Investigator effort is uncommitted but greater than or equal to 2% of total effort. Small projects that require limited resources such as the use of a graduate student. The faculty mentor’s role is to assist/advise the GRA.</t>
  </si>
  <si>
    <t>(Post Submission) Sponsor offers limited funding and Investigator/University does not wish to scale back project to available sponsor funds.</t>
  </si>
  <si>
    <t>Sponsor requests that there be no committed cost share.</t>
  </si>
  <si>
    <t>Mandatory</t>
  </si>
  <si>
    <t>Committed costs as required by the sponsor</t>
  </si>
  <si>
    <t>Cost share equal to 20% of Total Project Costs.</t>
  </si>
  <si>
    <t>Cost share at a rate of 1 cost share dollar to each sponsor dollar</t>
  </si>
  <si>
    <t>Cost share equal to 50% of Total Direct Costs</t>
  </si>
  <si>
    <t>DOCUMENTATION REQUIRED FOR STREAMLYNE</t>
  </si>
  <si>
    <t>Documentation</t>
  </si>
  <si>
    <t>Type (Cash, In-Kind)</t>
  </si>
  <si>
    <t>Personnel Costs</t>
  </si>
  <si>
    <t>Senior/Key Person Academic / Calendar Year effort, at 2% or above</t>
  </si>
  <si>
    <t>Worktag(s). Appropriate level approval required for substantial effort impacting other duties.</t>
  </si>
  <si>
    <t>In-Kind</t>
  </si>
  <si>
    <t>Senior/Key Person Summer effort (9-month appointed), at 2% or above</t>
  </si>
  <si>
    <t>Worktag(s) and appropriate level approval</t>
  </si>
  <si>
    <t>Cash</t>
  </si>
  <si>
    <t xml:space="preserve">Graduate Assistants, hourly support, provisional positions </t>
  </si>
  <si>
    <t>Equipment</t>
  </si>
  <si>
    <t>Existing equipment</t>
  </si>
  <si>
    <t>Worktag(s), current $ value, and % allocation to this project over period of performance</t>
  </si>
  <si>
    <t xml:space="preserve">Existing other direct costs, i.e. materials, other tangibles, etc. </t>
  </si>
  <si>
    <r>
      <t xml:space="preserve">Worktag(s) </t>
    </r>
    <r>
      <rPr>
        <b/>
        <sz val="10"/>
        <rFont val="Arial"/>
        <family val="2"/>
      </rPr>
      <t>or</t>
    </r>
    <r>
      <rPr>
        <sz val="10"/>
        <rFont val="Arial"/>
        <family val="2"/>
      </rPr>
      <t xml:space="preserve"> dept/College approval</t>
    </r>
  </si>
  <si>
    <t>Other Direct Costs</t>
  </si>
  <si>
    <t xml:space="preserve">Direct Cost items yet to be purchased/expensed </t>
  </si>
  <si>
    <t>Tuition &amp; associated fees</t>
  </si>
  <si>
    <t>Collaborations (funded / unfunded)</t>
  </si>
  <si>
    <t>Subawards w/cost share budgeted</t>
  </si>
  <si>
    <t>Letter of commitment from institutional official, indicating $ over period(s) and anticipated cost share items / types</t>
  </si>
  <si>
    <t>In-Kind or Cash</t>
  </si>
  <si>
    <t>Unfunded collaborations in which cost share will be committed (external partners, vendors, etc.)</t>
  </si>
  <si>
    <t>Letter of commitment from external source, indicating $ over period(s) and anticipated cost share items / types</t>
  </si>
  <si>
    <t>Facilities &amp; Administrative Costs (Indirect Costs)</t>
  </si>
  <si>
    <t>Unrecovered F&amp;A</t>
  </si>
  <si>
    <t>Funding announcement and/or sponsor policy must be provided when F&amp;A is restricted.</t>
  </si>
  <si>
    <t>In-Kind*</t>
  </si>
  <si>
    <t>Waived F&amp;A</t>
  </si>
  <si>
    <t>OSP/DRI written approval must be provided when F&amp;A is voluntarily waived.</t>
  </si>
  <si>
    <t>Items included in Facilities &amp; Other Resources</t>
  </si>
  <si>
    <r>
      <t>BUDGET - University of Arkansas</t>
    </r>
    <r>
      <rPr>
        <sz val="10"/>
        <rFont val="Arial"/>
        <family val="2"/>
      </rPr>
      <t xml:space="preserve">  </t>
    </r>
  </si>
  <si>
    <t>Date:</t>
  </si>
  <si>
    <r>
      <t xml:space="preserve"> </t>
    </r>
    <r>
      <rPr>
        <i/>
        <sz val="8"/>
        <color indexed="10"/>
        <rFont val="Arial"/>
        <family val="2"/>
      </rPr>
      <t xml:space="preserve"> Notes from OSP:</t>
    </r>
    <r>
      <rPr>
        <i/>
        <sz val="8"/>
        <color indexed="12"/>
        <rFont val="Arial"/>
        <family val="2"/>
      </rPr>
      <t xml:space="preserve">  (1) Do not type in gray-shaded cells. </t>
    </r>
  </si>
  <si>
    <t>Proposed to (Sponsor / Prime Sponsor):</t>
  </si>
  <si>
    <t>Select activity type:</t>
  </si>
  <si>
    <t xml:space="preserve">  (2) Follow instructions in cells with a red corner triangle. </t>
  </si>
  <si>
    <t>Proposed Start &amp; End Dates:</t>
  </si>
  <si>
    <t>to</t>
  </si>
  <si>
    <t>On-campus research</t>
  </si>
  <si>
    <t xml:space="preserve">UA Lead Investigator:  </t>
  </si>
  <si>
    <t xml:space="preserve">UA Lead Dept/College:  </t>
  </si>
  <si>
    <t xml:space="preserve">Type </t>
  </si>
  <si>
    <t>Person-Months</t>
  </si>
  <si>
    <t>Cost</t>
  </si>
  <si>
    <t>Year 1</t>
  </si>
  <si>
    <t>Cumulative</t>
  </si>
  <si>
    <t>UAF DHHS Indirect Cost Rates</t>
  </si>
  <si>
    <t>SALARIES &amp; WAGES</t>
  </si>
  <si>
    <t>Base Salary</t>
  </si>
  <si>
    <t>Appointment</t>
  </si>
  <si>
    <t>CAL/AY</t>
  </si>
  <si>
    <t>SMR</t>
  </si>
  <si>
    <t>Share</t>
  </si>
  <si>
    <t>Sponsor</t>
  </si>
  <si>
    <t>UA</t>
  </si>
  <si>
    <t>mo.</t>
  </si>
  <si>
    <t>Start date on or after:</t>
  </si>
  <si>
    <t xml:space="preserve">  PI, summer salary</t>
  </si>
  <si>
    <t>Co-PI #1</t>
  </si>
  <si>
    <t>On-campus instruction</t>
  </si>
  <si>
    <t xml:space="preserve">  Co-PI #1, summer</t>
  </si>
  <si>
    <t>On-campus other</t>
  </si>
  <si>
    <t>Co-PI #2</t>
  </si>
  <si>
    <t>Off-campus all</t>
  </si>
  <si>
    <t xml:space="preserve">  Co-PI #2, summer</t>
  </si>
  <si>
    <t>Co-PI #3</t>
  </si>
  <si>
    <t xml:space="preserve">  Co-PI #3, summer</t>
  </si>
  <si>
    <t>DHHS Fringe Benefit Rates</t>
  </si>
  <si>
    <t>Co-PI #4</t>
  </si>
  <si>
    <t>Fringe Benefits are flat until amended each year.</t>
  </si>
  <si>
    <t xml:space="preserve">  Co-PI #4, summer</t>
  </si>
  <si>
    <t xml:space="preserve">  [Fill in position as needed]</t>
  </si>
  <si>
    <t xml:space="preserve">  Postdoctoral Associate</t>
  </si>
  <si>
    <t>Academic/Calendar Salary</t>
  </si>
  <si>
    <t xml:space="preserve">  Research Associate (staff)</t>
  </si>
  <si>
    <t>Summer salary</t>
  </si>
  <si>
    <t xml:space="preserve">  Research Assistant or Tech</t>
  </si>
  <si>
    <t>GA salary</t>
  </si>
  <si>
    <t xml:space="preserve">  Graduate Assistant (Ph.D.)</t>
  </si>
  <si>
    <t>mo. @</t>
  </si>
  <si>
    <t>Hourly wages</t>
  </si>
  <si>
    <t xml:space="preserve">  Graduate Assistant (Masters)</t>
  </si>
  <si>
    <t>Enrolled student wages</t>
  </si>
  <si>
    <t xml:space="preserve">  Hourly, non-student(s)</t>
  </si>
  <si>
    <t>hrs @</t>
  </si>
  <si>
    <t xml:space="preserve">  Hourly, enrolled student</t>
  </si>
  <si>
    <t>Total S&amp;W</t>
  </si>
  <si>
    <t>FRINGE BENEFITS</t>
  </si>
  <si>
    <t>Institutional Rate:</t>
  </si>
  <si>
    <t>BASE</t>
  </si>
  <si>
    <t>5% Inflation</t>
  </si>
  <si>
    <t>AGRI / ARCH / ARSC / EDUC</t>
  </si>
  <si>
    <t>ENGR</t>
  </si>
  <si>
    <t>LAW</t>
  </si>
  <si>
    <t>NURSING</t>
  </si>
  <si>
    <t>Occupational Therapy</t>
  </si>
  <si>
    <t>Total FB</t>
  </si>
  <si>
    <t>Public Health</t>
  </si>
  <si>
    <t>Total Salaries + Benefits</t>
  </si>
  <si>
    <t>WCOB</t>
  </si>
  <si>
    <t>Distance Education Programs:</t>
  </si>
  <si>
    <t>TRAVEL - Domestic</t>
  </si>
  <si>
    <t>M.S. Engineering (M.S.E.)</t>
  </si>
  <si>
    <t>TRAVEL - Foreign</t>
  </si>
  <si>
    <t>M.S. Electrical Engineering (M.S.E.E.)</t>
  </si>
  <si>
    <r>
      <t xml:space="preserve">MATERIALS &amp; SUPPLIES </t>
    </r>
    <r>
      <rPr>
        <sz val="9"/>
        <color indexed="12"/>
        <rFont val="Arial"/>
        <family val="2"/>
      </rPr>
      <t>(not</t>
    </r>
    <r>
      <rPr>
        <i/>
        <sz val="9"/>
        <color indexed="12"/>
        <rFont val="Arial"/>
        <family val="2"/>
      </rPr>
      <t xml:space="preserve"> fees or services, which are "Other"</t>
    </r>
    <r>
      <rPr>
        <sz val="9"/>
        <color indexed="12"/>
        <rFont val="Arial"/>
        <family val="2"/>
      </rPr>
      <t>)</t>
    </r>
  </si>
  <si>
    <t>M.S. Engineering Management (M.S.E.M.)</t>
  </si>
  <si>
    <t>JOURNAL PUBLICATION FEES</t>
  </si>
  <si>
    <t>M.S. Operations Management (M.S.O.M.)</t>
  </si>
  <si>
    <r>
      <t xml:space="preserve">PROFESSIONAL SERVICES </t>
    </r>
    <r>
      <rPr>
        <i/>
        <sz val="9"/>
        <color rgb="FF0000FF"/>
        <rFont val="Arial"/>
        <family val="2"/>
      </rPr>
      <t>(includes Honorariums)</t>
    </r>
  </si>
  <si>
    <t>M.S. Food Safety</t>
  </si>
  <si>
    <r>
      <t xml:space="preserve">OTHER DIRECT COSTS </t>
    </r>
    <r>
      <rPr>
        <i/>
        <sz val="9"/>
        <color indexed="12"/>
        <rFont val="Arial"/>
        <family val="2"/>
      </rPr>
      <t>(Itemize by type; insert extra rows if needed.)</t>
    </r>
  </si>
  <si>
    <t>https://catalog.uark.edu/graduatecatalog/feeandgeneralinformation/</t>
  </si>
  <si>
    <t>Applicable differentials included in base rates.</t>
  </si>
  <si>
    <t>Subtotal Other Direct Costs</t>
  </si>
  <si>
    <t>F&amp;A Rate Comparison</t>
  </si>
  <si>
    <t>Modified Total Direct Costs (above subtotal costs subject to F&amp;A Cost)</t>
  </si>
  <si>
    <t>Enter MTDC rate:</t>
  </si>
  <si>
    <r>
      <t xml:space="preserve">Enter TDC rate: 
</t>
    </r>
    <r>
      <rPr>
        <b/>
        <i/>
        <sz val="8"/>
        <rFont val="Arial"/>
        <family val="2"/>
      </rPr>
      <t>(USDA is 42.857%)</t>
    </r>
  </si>
  <si>
    <t>F &amp; A COST  (MTDC x RATE):</t>
  </si>
  <si>
    <t>*Go with lower $/rate</t>
  </si>
  <si>
    <t>F &amp; A COST  (UNRECOVERED):</t>
  </si>
  <si>
    <t xml:space="preserve">Unrecovered F&amp;A: </t>
  </si>
  <si>
    <t>F &amp; A COST (COST-SHARE):</t>
  </si>
  <si>
    <t>Modified Total Direct Costs (first $25K of each subaward)</t>
  </si>
  <si>
    <t>F &amp; A COST  (MTDC x RATE)SUB(S):</t>
  </si>
  <si>
    <t>(Direct Costs not subject to F&amp;A Cost, with the exception that the first $25K of each subaward is subject to F&amp;A):</t>
  </si>
  <si>
    <t xml:space="preserve">   GRA TUITION </t>
  </si>
  <si>
    <t>Rate:</t>
  </si>
  <si>
    <t>Cost Share:</t>
  </si>
  <si>
    <t xml:space="preserve">   MISCELLANEOUS STUDENT FEES (Fellowships Only)</t>
  </si>
  <si>
    <t xml:space="preserve">   GA STIPENDS (Fellowships Only)</t>
  </si>
  <si>
    <t xml:space="preserve">   EQUIPMENT @ &gt; $5000 each</t>
  </si>
  <si>
    <t xml:space="preserve">   CONSTRUCTION (ALTERATIONS &amp; RENOVATIONS)</t>
  </si>
  <si>
    <t xml:space="preserve">   PARTICIPANT (TRAINEE/FELLOWSHIP) STIPEND</t>
  </si>
  <si>
    <t xml:space="preserve">   PARTICIPANT (TRAINEE/FELLOWSHIP) TRAVEL</t>
  </si>
  <si>
    <t xml:space="preserve">   PARTICIPANT (TRAINEE/FELLOWSHIP) SUBSISTENCE</t>
  </si>
  <si>
    <t xml:space="preserve">   PARTICIPANT (TRAINEE/FELLOWSHIP) OTHER</t>
  </si>
  <si>
    <t xml:space="preserve">   RENT</t>
  </si>
  <si>
    <t xml:space="preserve">   SUBAWARD #1</t>
  </si>
  <si>
    <t xml:space="preserve">   SUBAWARD #2</t>
  </si>
  <si>
    <t xml:space="preserve">   SUBAWARD #3</t>
  </si>
  <si>
    <t xml:space="preserve">   SUBAWARD #4</t>
  </si>
  <si>
    <t xml:space="preserve">   SUBAWARD #5</t>
  </si>
  <si>
    <t xml:space="preserve">   SUBAWARD #6</t>
  </si>
  <si>
    <t xml:space="preserve">   SUBAWARD #7</t>
  </si>
  <si>
    <t xml:space="preserve">   SUBAWARD #8</t>
  </si>
  <si>
    <t xml:space="preserve">   SUBAWARD #9</t>
  </si>
  <si>
    <t xml:space="preserve">   SUBAWARD #10</t>
  </si>
  <si>
    <t>TOTAL DIRECT COST</t>
  </si>
  <si>
    <t>TOTAL PROJECT COST</t>
  </si>
  <si>
    <t>Use for Total Direct Cost (TDC) &gt;&gt;&gt;</t>
  </si>
  <si>
    <t>Indirect Costs (TDC)</t>
  </si>
  <si>
    <t>*compare cells K81 &amp; K86 and go with the lower amount</t>
  </si>
  <si>
    <t>Portion of subaward subject to F&amp;A</t>
  </si>
  <si>
    <t>YEAR 1</t>
  </si>
  <si>
    <t>Subaward</t>
  </si>
  <si>
    <t>F&amp;A</t>
  </si>
  <si>
    <t>Total</t>
  </si>
  <si>
    <t>Institution</t>
  </si>
  <si>
    <t>Year 2</t>
  </si>
  <si>
    <t>F &amp; A COST (UNRECOVERED):</t>
  </si>
  <si>
    <t xml:space="preserve">   GRA TUITION (Ph.D.)</t>
  </si>
  <si>
    <t xml:space="preserve">   PARTICIPANT (TRAINEE) STIPEND</t>
  </si>
  <si>
    <t xml:space="preserve">   PARTICIPANT (TRAINEE) TRAVEL</t>
  </si>
  <si>
    <t xml:space="preserve">   PARTICIPANT (TRAINEE) SUBSISTENCE</t>
  </si>
  <si>
    <t xml:space="preserve">   PARTICIPANT (TRAINEE) OTHER</t>
  </si>
  <si>
    <t>*compare cells M82 &amp; M84 and go with the lower amount</t>
  </si>
  <si>
    <t>NOTE:  Tuition is increased 5% per year.  In the event your project is funded and there are not enough funds to cover actual tuition costs, you will be required to rebudget funds from another category to cover the additional cost.</t>
  </si>
  <si>
    <t>YEAR 2</t>
  </si>
  <si>
    <t>Year 3</t>
  </si>
  <si>
    <t>*compare cells O82 &amp; O84 and go with the lower amount</t>
  </si>
  <si>
    <t>YEAR 3</t>
  </si>
  <si>
    <t>Year 4</t>
  </si>
  <si>
    <t>*compare cells Q82 &amp; Q84 and go with the lower amount</t>
  </si>
  <si>
    <t>YEAR 4</t>
  </si>
  <si>
    <t>Year 5</t>
  </si>
  <si>
    <t>YEAR 5</t>
  </si>
  <si>
    <t>Sales Tax</t>
  </si>
  <si>
    <t>The sales tax rate in the city is 9.75%. The city’s portion is 2%, with Washington County at 1.25% and the state at 6.5%. 
An additional 2% hotel, motel and restaurant tax also is collected to pay for parks and tourism.</t>
  </si>
  <si>
    <t>1 Person Month = 173.33 hours (2,080 hours annually)</t>
  </si>
  <si>
    <t>Facilities Fees</t>
  </si>
  <si>
    <t xml:space="preserve">Planned expenses for on-campus facilities (i.e. Mass Spec lab, PI lab, ELAP, HiDEC, etc.) must include current or planned hourly rate for costs during proposed period. </t>
  </si>
  <si>
    <r>
      <rPr>
        <b/>
        <sz val="10"/>
        <rFont val="Arial"/>
        <family val="2"/>
      </rPr>
      <t xml:space="preserve">Subaward: </t>
    </r>
    <r>
      <rPr>
        <sz val="10"/>
        <rFont val="Arial"/>
        <family val="2"/>
      </rPr>
      <t>Projects involving University of Arkansas Division of Agriculture (UADA) do not include indirect costs (F&amp;A) for administration of the subaward. UADA appears on our NICRA as part of shared services.
Streamlyne must be appropriat</t>
    </r>
  </si>
  <si>
    <r>
      <t xml:space="preserve">
AES </t>
    </r>
    <r>
      <rPr>
        <sz val="10"/>
        <rFont val="Arial"/>
        <family val="2"/>
      </rPr>
      <t>= UADA Agriculture Experiment Station (SL code 1000570)</t>
    </r>
    <r>
      <rPr>
        <b/>
        <sz val="10"/>
        <rFont val="Arial"/>
        <family val="2"/>
      </rPr>
      <t xml:space="preserve">
CES </t>
    </r>
    <r>
      <rPr>
        <sz val="10"/>
        <rFont val="Arial"/>
        <family val="2"/>
      </rPr>
      <t>= UADA Cooperative Extension Service (SL code 100809)</t>
    </r>
    <r>
      <rPr>
        <b/>
        <sz val="10"/>
        <rFont val="Arial"/>
        <family val="2"/>
      </rPr>
      <t xml:space="preserve">
</t>
    </r>
  </si>
  <si>
    <t>UADA</t>
  </si>
  <si>
    <t>Budget Category</t>
  </si>
  <si>
    <t xml:space="preserve">Do not complete budget cost share columns unless cost sharing will be included as part of project. </t>
  </si>
  <si>
    <r>
      <t xml:space="preserve">Center </t>
    </r>
    <r>
      <rPr>
        <b/>
        <i/>
        <sz val="9"/>
        <rFont val="Arial"/>
        <family val="2"/>
      </rPr>
      <t>(if applicable)</t>
    </r>
    <r>
      <rPr>
        <b/>
        <sz val="9"/>
        <rFont val="Arial"/>
        <family val="2"/>
      </rPr>
      <t>:</t>
    </r>
  </si>
  <si>
    <r>
      <t xml:space="preserve">GRA support is 0.5 FTE; 12-month GRA should be budgeted no more than 960-1040 hours annually (for industry, ONR, DARPA, DOE budgets).
</t>
    </r>
    <r>
      <rPr>
        <b/>
        <sz val="10"/>
        <color rgb="FF002060"/>
        <rFont val="Arial"/>
        <family val="2"/>
      </rPr>
      <t>Institutional minimums, effective July 1, 2026</t>
    </r>
    <r>
      <rPr>
        <sz val="10"/>
        <rFont val="Arial"/>
        <family val="2"/>
      </rPr>
      <t xml:space="preserve">: 
$2,351/month for PhD; $1,969/month for Masters
</t>
    </r>
    <r>
      <rPr>
        <b/>
        <sz val="10"/>
        <color rgb="FF002060"/>
        <rFont val="Arial"/>
        <family val="2"/>
      </rPr>
      <t>College of Engineering minimums, effective July 1, 2026</t>
    </r>
    <r>
      <rPr>
        <sz val="10"/>
        <rFont val="Arial"/>
        <family val="2"/>
      </rPr>
      <t>: 
$2,778/month for PhD; $2,333/month for Masters</t>
    </r>
  </si>
  <si>
    <t>Base tuition rate for Fall 2026: $473.47</t>
  </si>
  <si>
    <t>Graduate Tuition beginning 7/1/2026</t>
  </si>
  <si>
    <t>Notes</t>
  </si>
  <si>
    <t>Streamlyne PN or IP:</t>
  </si>
  <si>
    <t xml:space="preserve">  (3) Pull down appointment length in months for Senior/Key Personnel and Other Personnel as applicable.</t>
  </si>
  <si>
    <t>Credit Hrs:</t>
  </si>
  <si>
    <r>
      <rPr>
        <b/>
        <sz val="10"/>
        <color rgb="FF002060"/>
        <rFont val="Arial"/>
        <family val="2"/>
      </rPr>
      <t>GRAs should be budgeted by academic term (4.5 FA/SP, 3 SUM).</t>
    </r>
    <r>
      <rPr>
        <sz val="10"/>
        <rFont val="Arial"/>
        <family val="2"/>
      </rPr>
      <t xml:space="preserve"> If less than term support is budgeted, the remainder of the GRA's support for that term must be covered by other sources and noted somewhere in either the budget or Streamlyne. Commensurate tuition must be budgeted on either the grant or cost share for each applicable term of support.      
</t>
    </r>
    <r>
      <rPr>
        <b/>
        <sz val="10"/>
        <color rgb="FF002060"/>
        <rFont val="Arial"/>
        <family val="2"/>
      </rPr>
      <t>Tuition rates shall be budgeted at current institutional rates for the base period plus anticipated inflation for each additional budget period.</t>
    </r>
    <r>
      <rPr>
        <sz val="10"/>
        <rFont val="Arial"/>
        <family val="2"/>
      </rPr>
      <t xml:space="preserve">  Current tuition rates are available at https://policies.uark.edu/fayetteville-policies/vcfa/5110.php. 
</t>
    </r>
    <r>
      <rPr>
        <b/>
        <i/>
        <sz val="10"/>
        <color rgb="FFC00000"/>
        <rFont val="Arial"/>
        <family val="2"/>
      </rPr>
      <t>Note</t>
    </r>
    <r>
      <rPr>
        <i/>
        <sz val="10"/>
        <color rgb="FFC00000"/>
        <rFont val="Arial"/>
        <family val="2"/>
      </rPr>
      <t>: All graduate students are required to enroll in 9 credit hours per academic term to be considered full-time and to receive financial aid as a full-time enrolled student.</t>
    </r>
    <r>
      <rPr>
        <sz val="10"/>
        <rFont val="Arial"/>
        <family val="2"/>
      </rPr>
      <t xml:space="preserve">
</t>
    </r>
    <r>
      <rPr>
        <sz val="10"/>
        <color rgb="FF002060"/>
        <rFont val="Arial"/>
        <family val="2"/>
      </rPr>
      <t xml:space="preserve">♦ </t>
    </r>
    <r>
      <rPr>
        <b/>
        <sz val="10"/>
        <color rgb="FF002060"/>
        <rFont val="Arial"/>
        <family val="2"/>
      </rPr>
      <t xml:space="preserve">Graduate students paid on an assistantship (GA/GRA) must enroll in a minimum of 6 credit hours per academic term. </t>
    </r>
    <r>
      <rPr>
        <i/>
        <sz val="10"/>
        <color rgb="FF002060"/>
        <rFont val="Arial"/>
        <family val="2"/>
      </rPr>
      <t>They will be automatically enrolled in a 3-hour GRAS course as part of their assistantship.</t>
    </r>
    <r>
      <rPr>
        <b/>
        <sz val="10"/>
        <color rgb="FF002060"/>
        <rFont val="Arial"/>
        <family val="2"/>
      </rPr>
      <t xml:space="preserve"> </t>
    </r>
    <r>
      <rPr>
        <sz val="10"/>
        <rFont val="Arial"/>
        <family val="2"/>
      </rPr>
      <t xml:space="preserve">
♦</t>
    </r>
    <r>
      <rPr>
        <sz val="10"/>
        <color rgb="FF002060"/>
        <rFont val="Arial"/>
        <family val="2"/>
      </rPr>
      <t xml:space="preserve"> </t>
    </r>
    <r>
      <rPr>
        <b/>
        <sz val="10"/>
        <color rgb="FF002060"/>
        <rFont val="Arial"/>
        <family val="2"/>
      </rPr>
      <t>All graduate fellowships should budget a minimum of 9 credit hours per term plus associated fees</t>
    </r>
    <r>
      <rPr>
        <sz val="10"/>
        <color rgb="FF002060"/>
        <rFont val="Arial"/>
        <family val="2"/>
      </rPr>
      <t xml:space="preserve"> since they will not be paid as GRAs (employees). Non-GA/GRA students are not eligible for the GRAS course.</t>
    </r>
  </si>
  <si>
    <t>BP1</t>
  </si>
  <si>
    <t>BP2</t>
  </si>
  <si>
    <t>BP3</t>
  </si>
  <si>
    <t>BP4</t>
  </si>
  <si>
    <t>BP5</t>
  </si>
  <si>
    <t>Total Project</t>
  </si>
  <si>
    <t>Cumulative Travel Total</t>
  </si>
  <si>
    <t xml:space="preserve">▼ Budget Period 1 </t>
  </si>
  <si>
    <t>Purpose of Travel</t>
  </si>
  <si>
    <t>Depart From</t>
  </si>
  <si>
    <t>Destination (if known)</t>
  </si>
  <si>
    <t># Travelers</t>
  </si>
  <si>
    <t># Days</t>
  </si>
  <si>
    <r>
      <t xml:space="preserve">Conference Fees
</t>
    </r>
    <r>
      <rPr>
        <sz val="8"/>
        <rFont val="Arial"/>
        <family val="2"/>
      </rPr>
      <t xml:space="preserve"> (per Person)</t>
    </r>
  </si>
  <si>
    <r>
      <t xml:space="preserve">Lodging 
</t>
    </r>
    <r>
      <rPr>
        <sz val="8"/>
        <rFont val="Arial"/>
        <family val="2"/>
      </rPr>
      <t>(per night)</t>
    </r>
  </si>
  <si>
    <r>
      <t xml:space="preserve">Per Diem </t>
    </r>
    <r>
      <rPr>
        <sz val="8"/>
        <rFont val="Arial"/>
        <family val="2"/>
      </rPr>
      <t>(per person)</t>
    </r>
  </si>
  <si>
    <r>
      <t>Airfare</t>
    </r>
    <r>
      <rPr>
        <i/>
        <sz val="8"/>
        <rFont val="Arial"/>
        <family val="2"/>
      </rPr>
      <t xml:space="preserve"> 
(per person)       </t>
    </r>
  </si>
  <si>
    <r>
      <t xml:space="preserve">Total # Miles 
</t>
    </r>
    <r>
      <rPr>
        <sz val="8"/>
        <rFont val="Arial"/>
        <family val="2"/>
      </rPr>
      <t>(per person / trip)</t>
    </r>
  </si>
  <si>
    <t>Mileage Rate ($0.52/mile)</t>
  </si>
  <si>
    <r>
      <t>Additional Costs</t>
    </r>
    <r>
      <rPr>
        <sz val="8"/>
        <rFont val="Arial"/>
        <family val="2"/>
      </rPr>
      <t xml:space="preserve"> 
(per Traveler)</t>
    </r>
  </si>
  <si>
    <t># Trips</t>
  </si>
  <si>
    <t>Total Cost</t>
  </si>
  <si>
    <t>Basis for Estimating Costs</t>
  </si>
  <si>
    <t>,</t>
  </si>
  <si>
    <t>Domestic Travel</t>
  </si>
  <si>
    <t>Example (see dropdown list): Meet with Collaborators</t>
  </si>
  <si>
    <t>Fayetteville, AR</t>
  </si>
  <si>
    <t>Dallas TX</t>
  </si>
  <si>
    <t>Prior Receipts; UAF travel policy for mileage; GSA rates for lodging and per diem. Additional costs include parking and tolls.</t>
  </si>
  <si>
    <t>Domestic Travel subtotal</t>
  </si>
  <si>
    <t>Foreign Travel</t>
  </si>
  <si>
    <t>Foreign Travel subtotal</t>
  </si>
  <si>
    <t>Budget Period 1 Total</t>
  </si>
  <si>
    <t>▼ Budget Period 2</t>
  </si>
  <si>
    <t>Budget Period 2 Total</t>
  </si>
  <si>
    <t>▼ Budget Period 3</t>
  </si>
  <si>
    <t>Budget Period 3 Total</t>
  </si>
  <si>
    <t>▼ Budget Period 4</t>
  </si>
  <si>
    <t>Budget Period 4 Total</t>
  </si>
  <si>
    <t>▼ Budget Period 5</t>
  </si>
  <si>
    <t>Budget Period 5 Total</t>
  </si>
  <si>
    <t>Total Domestic Travel</t>
  </si>
  <si>
    <t>Total Foreign Travel</t>
  </si>
  <si>
    <t>Additional Explanations/Comments (as necessary)</t>
  </si>
  <si>
    <t>Rates for Alaska, Hawaii, U.S. Territories and Possessions</t>
  </si>
  <si>
    <t>https://www.travel.dod.mil/</t>
  </si>
  <si>
    <t>CONUS Rates</t>
  </si>
  <si>
    <t>https://www.gsa.gov/travel/plan-book/per-diem-rates</t>
  </si>
  <si>
    <t>Foreign Travel Rates</t>
  </si>
  <si>
    <t>https://allowances.state.gov/default.asp</t>
  </si>
  <si>
    <r>
      <rPr>
        <b/>
        <u/>
        <sz val="10"/>
        <rFont val="Arial"/>
        <family val="2"/>
      </rPr>
      <t xml:space="preserve">
Hourly Wages:  </t>
    </r>
    <r>
      <rPr>
        <sz val="10"/>
        <rFont val="Arial"/>
        <family val="2"/>
      </rPr>
      <t xml:space="preserve">
Federal: $13.65 effective May 11, 2026.  
State of Arkansas: $14.00 effective July 1, 2026. 
</t>
    </r>
    <r>
      <rPr>
        <i/>
        <sz val="10"/>
        <color rgb="FFFF0000"/>
        <rFont val="Arial"/>
        <family val="2"/>
      </rPr>
      <t>Note: hourly enrolled students cannot work more than 20 hours per week while classes are in session.</t>
    </r>
    <r>
      <rPr>
        <sz val="10"/>
        <rFont val="Arial"/>
        <family val="2"/>
      </rPr>
      <t xml:space="preserve">
</t>
    </r>
  </si>
  <si>
    <t>NIH/PHS 2026 salary cap: $228,000 (12-month salary)</t>
  </si>
  <si>
    <r>
      <rPr>
        <b/>
        <u/>
        <sz val="10"/>
        <color theme="1"/>
        <rFont val="Arial"/>
        <family val="2"/>
      </rPr>
      <t>On-Campus Housing</t>
    </r>
    <r>
      <rPr>
        <sz val="10"/>
        <color theme="1"/>
        <rFont val="Arial"/>
        <family val="2"/>
      </rPr>
      <t xml:space="preserve">
On-campus housing must be budgeted at the minimum rate of $68/night/person, with a 2-3% annual increase for out years. 
</t>
    </r>
    <r>
      <rPr>
        <b/>
        <u/>
        <sz val="10"/>
        <color theme="1"/>
        <rFont val="Arial"/>
        <family val="2"/>
      </rPr>
      <t>REU Activities</t>
    </r>
    <r>
      <rPr>
        <sz val="10"/>
        <color theme="1"/>
        <rFont val="Arial"/>
        <family val="2"/>
      </rPr>
      <t xml:space="preserve">
Proposers should budget $250/person/year for associated REU activities, including meals and other operating costs (Laura Moix &amp; 2-3 presenters). In the event the grant restricts the types of programming faculty can provide, include the following detail in the budget justification: "</t>
    </r>
    <r>
      <rPr>
        <i/>
        <sz val="10"/>
        <color theme="1"/>
        <rFont val="Arial"/>
        <family val="2"/>
      </rPr>
      <t>Each Dinner &amp; Dialogue session features a keynote speaker. Summer REUs close with a poster session showcasing participants' research</t>
    </r>
    <r>
      <rPr>
        <sz val="10"/>
        <color theme="1"/>
        <rFont val="Arial"/>
        <family val="2"/>
      </rPr>
      <t xml:space="preserve">." </t>
    </r>
    <r>
      <rPr>
        <i/>
        <sz val="10"/>
        <color theme="1"/>
        <rFont val="Arial"/>
        <family val="2"/>
      </rPr>
      <t xml:space="preserve">
</t>
    </r>
    <r>
      <rPr>
        <i/>
        <sz val="10"/>
        <color rgb="FF002060"/>
        <rFont val="Arial"/>
        <family val="2"/>
      </rPr>
      <t>PIs submitting proposals involving REU activities should contact Laura Moix (lmoix@uark.edu) for detailed housing and other REU activities costs, particularly if the planned support occurs during summer. Participation of non-REU Site students in REU Site activities is at the discretion of UA REU program, including those in which students may participate in REU Site activities.</t>
    </r>
  </si>
  <si>
    <r>
      <t xml:space="preserve">If University facilities and other resources are not freely available to proposal team at time of submission, sufficient costs for use of those facilities/resources should be budgeted. In lieu of this, written confirmation by appropriate facilities personnel should be obtained confirming those facilities/resources will be available if project is funded.  Facilities and other resources not relevant to the project should be removed from the application.   
</t>
    </r>
    <r>
      <rPr>
        <b/>
        <sz val="10"/>
        <color theme="1"/>
        <rFont val="Calibri"/>
        <family val="2"/>
        <scheme val="minor"/>
      </rPr>
      <t>NOTE</t>
    </r>
    <r>
      <rPr>
        <sz val="10"/>
        <rFont val="Arial"/>
        <family val="2"/>
      </rPr>
      <t xml:space="preserve">: facilities and other resources listed in the proposal (narrative, facilities document, etc.) as available for use on the project </t>
    </r>
    <r>
      <rPr>
        <b/>
        <i/>
        <sz val="10"/>
        <color theme="1"/>
        <rFont val="Calibri"/>
        <family val="2"/>
        <scheme val="minor"/>
      </rPr>
      <t>may</t>
    </r>
    <r>
      <rPr>
        <sz val="10"/>
        <rFont val="Arial"/>
        <family val="2"/>
      </rPr>
      <t xml:space="preserve"> be considered </t>
    </r>
    <r>
      <rPr>
        <b/>
        <i/>
        <sz val="10"/>
        <color theme="1"/>
        <rFont val="Calibri"/>
        <family val="2"/>
        <scheme val="minor"/>
      </rPr>
      <t>voluntary committed cost share</t>
    </r>
    <r>
      <rPr>
        <sz val="10"/>
        <rFont val="Arial"/>
        <family val="2"/>
      </rPr>
      <t xml:space="preserve"> by sponsor if funded.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</si>
</sst>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quot;$&quot;#,##0.0"/>
    <numFmt numFmtId="167" formatCode="_(* #,##0_);_(* \(#,##0\);_(* &quot;-&quot;??_);_(@_)"/>
    <numFmt numFmtId="168" formatCode="&quot;$&quot;#,##0.00"/>
    <numFmt numFmtId="169" formatCode="_(&quot;$&quot;* #,##0_);_(&quot;$&quot;* \(#,##0\);_(&quot;$&quot;* &quot;-&quot;??_);_(@_)"/>
    <numFmt numFmtId="170" formatCode="0.000%"/>
  </numFmts>
  <fonts count="70"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i/>
      <sz val="10"/>
      <name val="Arial"/>
      <family val="2"/>
    </font>
    <font>
      <sz val="8"/>
      <name val="Arial"/>
      <family val="2"/>
    </font>
    <font>
      <sz val="9"/>
      <name val="Arial"/>
      <family val="2"/>
    </font>
    <font>
      <b/>
      <sz val="9"/>
      <name val="Arial"/>
      <family val="2"/>
    </font>
    <font>
      <i/>
      <sz val="9"/>
      <name val="Arial"/>
      <family val="2"/>
    </font>
    <font>
      <b/>
      <i/>
      <sz val="9"/>
      <name val="Arial"/>
      <family val="2"/>
    </font>
    <font>
      <sz val="8"/>
      <color indexed="10"/>
      <name val="Arial"/>
      <family val="2"/>
    </font>
    <font>
      <b/>
      <sz val="10"/>
      <color indexed="81"/>
      <name val="Tahoma"/>
      <family val="2"/>
    </font>
    <font>
      <sz val="10"/>
      <color indexed="81"/>
      <name val="Tahoma"/>
      <family val="2"/>
    </font>
    <font>
      <u/>
      <sz val="10"/>
      <color indexed="81"/>
      <name val="Tahoma"/>
      <family val="2"/>
    </font>
    <font>
      <i/>
      <sz val="8"/>
      <name val="Arial"/>
      <family val="2"/>
    </font>
    <font>
      <i/>
      <sz val="8"/>
      <color indexed="12"/>
      <name val="Arial"/>
      <family val="2"/>
    </font>
    <font>
      <sz val="9"/>
      <color indexed="12"/>
      <name val="Arial"/>
      <family val="2"/>
    </font>
    <font>
      <i/>
      <sz val="9"/>
      <color indexed="12"/>
      <name val="Arial"/>
      <family val="2"/>
    </font>
    <font>
      <u/>
      <sz val="9"/>
      <name val="Arial"/>
      <family val="2"/>
    </font>
    <font>
      <u/>
      <sz val="10"/>
      <name val="Arial"/>
      <family val="2"/>
    </font>
    <font>
      <i/>
      <sz val="8"/>
      <color indexed="10"/>
      <name val="Arial"/>
      <family val="2"/>
    </font>
    <font>
      <sz val="9"/>
      <color indexed="81"/>
      <name val="Tahoma"/>
      <family val="2"/>
    </font>
    <font>
      <sz val="10"/>
      <name val="Arial"/>
      <family val="2"/>
    </font>
    <font>
      <sz val="10"/>
      <name val="Arial"/>
      <family val="2"/>
    </font>
    <font>
      <b/>
      <sz val="14"/>
      <name val="Arial"/>
      <family val="2"/>
    </font>
    <font>
      <sz val="12"/>
      <color theme="1"/>
      <name val="Arial"/>
      <family val="2"/>
    </font>
    <font>
      <u/>
      <sz val="10"/>
      <color theme="10"/>
      <name val="Arial"/>
      <family val="2"/>
    </font>
    <font>
      <sz val="10"/>
      <name val="Arial"/>
      <family val="2"/>
    </font>
    <font>
      <b/>
      <sz val="12"/>
      <color theme="0"/>
      <name val="Arial"/>
      <family val="2"/>
    </font>
    <font>
      <b/>
      <sz val="14"/>
      <color theme="0"/>
      <name val="Arial"/>
      <family val="2"/>
    </font>
    <font>
      <i/>
      <sz val="10"/>
      <color rgb="FF002060"/>
      <name val="Arial"/>
      <family val="2"/>
    </font>
    <font>
      <b/>
      <u/>
      <sz val="9"/>
      <name val="Calibri"/>
      <family val="2"/>
      <scheme val="minor"/>
    </font>
    <font>
      <i/>
      <sz val="11"/>
      <color theme="4" tint="-0.499984740745262"/>
      <name val="Calibri"/>
      <family val="2"/>
      <scheme val="minor"/>
    </font>
    <font>
      <i/>
      <sz val="9"/>
      <color rgb="FF0000FF"/>
      <name val="Arial"/>
      <family val="2"/>
    </font>
    <font>
      <b/>
      <sz val="8"/>
      <name val="Arial"/>
      <family val="2"/>
    </font>
    <font>
      <b/>
      <sz val="11"/>
      <name val="Arial"/>
      <family val="2"/>
    </font>
    <font>
      <sz val="9"/>
      <color theme="1"/>
      <name val="Arial"/>
      <family val="2"/>
    </font>
    <font>
      <b/>
      <i/>
      <sz val="10"/>
      <name val="Arial"/>
      <family val="2"/>
    </font>
    <font>
      <b/>
      <u/>
      <sz val="9"/>
      <name val="Arial"/>
      <family val="2"/>
    </font>
    <font>
      <b/>
      <i/>
      <sz val="8"/>
      <name val="Arial"/>
      <family val="2"/>
    </font>
    <font>
      <b/>
      <sz val="11"/>
      <color rgb="FF000000"/>
      <name val="Arial"/>
      <family val="2"/>
    </font>
    <font>
      <b/>
      <i/>
      <sz val="11"/>
      <color rgb="FF000000"/>
      <name val="Arial"/>
      <family val="2"/>
    </font>
    <font>
      <i/>
      <sz val="10"/>
      <color rgb="FF000000"/>
      <name val="Arial"/>
      <family val="2"/>
    </font>
    <font>
      <b/>
      <sz val="11"/>
      <color theme="0"/>
      <name val="Arial"/>
      <family val="2"/>
    </font>
    <font>
      <sz val="10"/>
      <color theme="1"/>
      <name val="Arial"/>
      <family val="2"/>
    </font>
    <font>
      <b/>
      <sz val="10"/>
      <color theme="0"/>
      <name val="Arial"/>
      <family val="2"/>
    </font>
    <font>
      <sz val="10"/>
      <color rgb="FF000000"/>
      <name val="Arial"/>
      <family val="2"/>
    </font>
    <font>
      <b/>
      <sz val="10"/>
      <color rgb="FF000000"/>
      <name val="Arial"/>
      <family val="2"/>
    </font>
    <font>
      <sz val="10"/>
      <color theme="0"/>
      <name val="Arial"/>
      <family val="2"/>
    </font>
    <font>
      <b/>
      <sz val="10"/>
      <color theme="1"/>
      <name val="Calibri"/>
      <family val="2"/>
      <scheme val="minor"/>
    </font>
    <font>
      <b/>
      <i/>
      <sz val="10"/>
      <color theme="1"/>
      <name val="Calibri"/>
      <family val="2"/>
      <scheme val="minor"/>
    </font>
    <font>
      <b/>
      <u/>
      <sz val="10"/>
      <name val="Arial"/>
      <family val="2"/>
    </font>
    <font>
      <b/>
      <sz val="10"/>
      <color rgb="FF002060"/>
      <name val="Arial"/>
      <family val="2"/>
    </font>
    <font>
      <b/>
      <sz val="12"/>
      <name val="Arial"/>
      <family val="2"/>
    </font>
    <font>
      <sz val="10"/>
      <color rgb="FF002060"/>
      <name val="Arial"/>
      <family val="2"/>
    </font>
    <font>
      <b/>
      <i/>
      <sz val="10"/>
      <color rgb="FFC00000"/>
      <name val="Arial"/>
      <family val="2"/>
    </font>
    <font>
      <i/>
      <sz val="10"/>
      <color rgb="FFC00000"/>
      <name val="Arial"/>
      <family val="2"/>
    </font>
    <font>
      <b/>
      <u/>
      <sz val="10"/>
      <color theme="1"/>
      <name val="Arial"/>
      <family val="2"/>
    </font>
    <font>
      <i/>
      <sz val="10"/>
      <color theme="1"/>
      <name val="Arial"/>
      <family val="2"/>
    </font>
    <font>
      <i/>
      <sz val="11"/>
      <name val="Arial"/>
      <family val="2"/>
    </font>
    <font>
      <b/>
      <i/>
      <sz val="9"/>
      <color rgb="FFFF0000"/>
      <name val="Arial"/>
      <family val="2"/>
    </font>
    <font>
      <i/>
      <sz val="8"/>
      <color rgb="FFFF0000"/>
      <name val="Arial"/>
      <family val="2"/>
    </font>
    <font>
      <b/>
      <sz val="9"/>
      <color indexed="81"/>
      <name val="Tahoma"/>
      <family val="2"/>
    </font>
    <font>
      <sz val="9"/>
      <color indexed="10"/>
      <name val="Tahoma"/>
      <family val="2"/>
    </font>
    <font>
      <b/>
      <sz val="9"/>
      <color indexed="10"/>
      <name val="Tahoma"/>
      <family val="2"/>
    </font>
    <font>
      <b/>
      <u/>
      <sz val="9"/>
      <color indexed="10"/>
      <name val="Tahoma"/>
      <family val="2"/>
    </font>
    <font>
      <sz val="9"/>
      <color indexed="81"/>
      <name val="Tahoma"/>
      <charset val="1"/>
    </font>
    <font>
      <b/>
      <sz val="9"/>
      <color indexed="81"/>
      <name val="Tahoma"/>
      <charset val="1"/>
    </font>
    <font>
      <i/>
      <sz val="10"/>
      <color rgb="FFFF0000"/>
      <name val="Arial"/>
      <family val="2"/>
    </font>
  </fonts>
  <fills count="23">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CFF99"/>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CCCCCC"/>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FF993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9" tint="0.79998168889431442"/>
        <bgColor indexed="64"/>
      </patternFill>
    </fill>
  </fills>
  <borders count="66">
    <border>
      <left/>
      <right/>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double">
        <color auto="1"/>
      </bottom>
      <diagonal/>
    </border>
    <border>
      <left style="thin">
        <color indexed="64"/>
      </left>
      <right/>
      <top style="double">
        <color auto="1"/>
      </top>
      <bottom style="medium">
        <color indexed="64"/>
      </bottom>
      <diagonal/>
    </border>
    <border>
      <left/>
      <right/>
      <top style="double">
        <color auto="1"/>
      </top>
      <bottom style="medium">
        <color indexed="64"/>
      </bottom>
      <diagonal/>
    </border>
    <border>
      <left/>
      <right style="thin">
        <color indexed="64"/>
      </right>
      <top style="double">
        <color auto="1"/>
      </top>
      <bottom style="medium">
        <color indexed="64"/>
      </bottom>
      <diagonal/>
    </border>
    <border>
      <left style="thin">
        <color indexed="64"/>
      </left>
      <right style="thin">
        <color indexed="64"/>
      </right>
      <top style="double">
        <color auto="1"/>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10">
    <xf numFmtId="0" fontId="0" fillId="0" borderId="0"/>
    <xf numFmtId="44" fontId="23" fillId="0" borderId="0" applyFont="0" applyFill="0" applyBorder="0" applyAlignment="0" applyProtection="0"/>
    <xf numFmtId="9" fontId="24" fillId="0" borderId="0" applyFont="0" applyFill="0" applyBorder="0" applyAlignment="0" applyProtection="0"/>
    <xf numFmtId="0" fontId="4" fillId="0" borderId="0"/>
    <xf numFmtId="0" fontId="27" fillId="0" borderId="0" applyNumberForma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4" fillId="0" borderId="0"/>
    <xf numFmtId="0" fontId="1" fillId="0" borderId="0"/>
  </cellStyleXfs>
  <cellXfs count="467">
    <xf numFmtId="0" fontId="0" fillId="0" borderId="0" xfId="0"/>
    <xf numFmtId="0" fontId="3" fillId="0" borderId="14" xfId="0" applyFont="1" applyBorder="1" applyProtection="1">
      <protection locked="0"/>
    </xf>
    <xf numFmtId="0" fontId="0" fillId="0" borderId="0" xfId="0" applyProtection="1">
      <protection locked="0"/>
    </xf>
    <xf numFmtId="164" fontId="7" fillId="0" borderId="0" xfId="0" applyNumberFormat="1" applyFont="1" applyProtection="1">
      <protection locked="0"/>
    </xf>
    <xf numFmtId="0" fontId="8" fillId="0" borderId="1" xfId="0" applyFont="1" applyBorder="1" applyAlignment="1" applyProtection="1">
      <alignment horizontal="right"/>
      <protection locked="0"/>
    </xf>
    <xf numFmtId="0" fontId="16" fillId="0" borderId="0" xfId="0" applyFont="1" applyProtection="1">
      <protection locked="0"/>
    </xf>
    <xf numFmtId="0" fontId="6" fillId="0" borderId="0" xfId="0" applyFont="1" applyProtection="1">
      <protection locked="0"/>
    </xf>
    <xf numFmtId="0" fontId="16" fillId="0" borderId="5" xfId="0" applyFont="1" applyBorder="1" applyProtection="1">
      <protection locked="0"/>
    </xf>
    <xf numFmtId="0" fontId="6" fillId="0" borderId="5" xfId="0" applyFont="1" applyBorder="1" applyProtection="1">
      <protection locked="0"/>
    </xf>
    <xf numFmtId="3" fontId="7" fillId="2" borderId="0" xfId="0" applyNumberFormat="1" applyFont="1" applyFill="1" applyAlignment="1" applyProtection="1">
      <alignment horizontal="center"/>
      <protection locked="0"/>
    </xf>
    <xf numFmtId="3" fontId="7" fillId="0" borderId="0" xfId="0" applyNumberFormat="1" applyFont="1" applyProtection="1">
      <protection locked="0"/>
    </xf>
    <xf numFmtId="9" fontId="6" fillId="0" borderId="36" xfId="2" applyFont="1" applyBorder="1" applyProtection="1">
      <protection locked="0"/>
    </xf>
    <xf numFmtId="3" fontId="7" fillId="2" borderId="0" xfId="0" applyNumberFormat="1" applyFont="1" applyFill="1" applyProtection="1">
      <protection locked="0"/>
    </xf>
    <xf numFmtId="0" fontId="6" fillId="0" borderId="3" xfId="0" applyFont="1" applyBorder="1" applyProtection="1">
      <protection locked="0"/>
    </xf>
    <xf numFmtId="0" fontId="6" fillId="0" borderId="31" xfId="0" applyFont="1" applyBorder="1" applyProtection="1">
      <protection locked="0"/>
    </xf>
    <xf numFmtId="9" fontId="6" fillId="0" borderId="37" xfId="2" applyFont="1" applyBorder="1" applyProtection="1">
      <protection locked="0"/>
    </xf>
    <xf numFmtId="0" fontId="6" fillId="0" borderId="4" xfId="0" applyFont="1" applyBorder="1" applyProtection="1">
      <protection locked="0"/>
    </xf>
    <xf numFmtId="0" fontId="6" fillId="0" borderId="14" xfId="0" applyFont="1" applyBorder="1" applyProtection="1">
      <protection locked="0"/>
    </xf>
    <xf numFmtId="6" fontId="6" fillId="0" borderId="14" xfId="0" applyNumberFormat="1" applyFont="1" applyBorder="1" applyProtection="1">
      <protection locked="0"/>
    </xf>
    <xf numFmtId="1" fontId="6" fillId="0" borderId="14" xfId="0" applyNumberFormat="1" applyFont="1" applyBorder="1" applyAlignment="1" applyProtection="1">
      <alignment horizontal="right"/>
      <protection locked="0"/>
    </xf>
    <xf numFmtId="0" fontId="6" fillId="0" borderId="3" xfId="0" applyFont="1" applyBorder="1" applyAlignment="1" applyProtection="1">
      <alignment horizontal="right"/>
      <protection locked="0"/>
    </xf>
    <xf numFmtId="164" fontId="6" fillId="0" borderId="3" xfId="0" applyNumberFormat="1" applyFont="1" applyBorder="1" applyAlignment="1" applyProtection="1">
      <alignment horizontal="right"/>
      <protection locked="0"/>
    </xf>
    <xf numFmtId="0" fontId="4" fillId="2" borderId="5" xfId="0" applyFont="1" applyFill="1" applyBorder="1" applyProtection="1">
      <protection locked="0"/>
    </xf>
    <xf numFmtId="9" fontId="6" fillId="0" borderId="38" xfId="2" applyFont="1" applyBorder="1" applyProtection="1">
      <protection locked="0"/>
    </xf>
    <xf numFmtId="3" fontId="9" fillId="0" borderId="0" xfId="0" applyNumberFormat="1" applyFont="1" applyProtection="1">
      <protection locked="0"/>
    </xf>
    <xf numFmtId="0" fontId="7" fillId="0" borderId="0" xfId="0" applyFont="1" applyAlignment="1" applyProtection="1">
      <alignment horizontal="left"/>
      <protection locked="0"/>
    </xf>
    <xf numFmtId="0" fontId="4" fillId="0" borderId="0" xfId="0" applyFont="1" applyAlignment="1" applyProtection="1">
      <alignment horizontal="left"/>
      <protection locked="0"/>
    </xf>
    <xf numFmtId="0" fontId="10" fillId="0" borderId="0" xfId="0" applyFont="1" applyProtection="1">
      <protection locked="0"/>
    </xf>
    <xf numFmtId="3" fontId="8" fillId="2" borderId="0" xfId="0" applyNumberFormat="1" applyFont="1" applyFill="1" applyProtection="1">
      <protection locked="0"/>
    </xf>
    <xf numFmtId="10" fontId="8" fillId="0" borderId="0" xfId="0" applyNumberFormat="1" applyFont="1" applyAlignment="1" applyProtection="1">
      <alignment horizontal="left"/>
      <protection locked="0"/>
    </xf>
    <xf numFmtId="10" fontId="9" fillId="0" borderId="0" xfId="0" applyNumberFormat="1" applyFont="1" applyAlignment="1" applyProtection="1">
      <alignment horizontal="left"/>
      <protection locked="0"/>
    </xf>
    <xf numFmtId="0" fontId="8" fillId="0" borderId="14" xfId="0" applyFont="1" applyBorder="1" applyProtection="1">
      <protection locked="0"/>
    </xf>
    <xf numFmtId="0" fontId="7" fillId="9" borderId="14" xfId="0" applyFont="1" applyFill="1" applyBorder="1" applyAlignment="1" applyProtection="1">
      <alignment horizontal="left"/>
      <protection locked="0"/>
    </xf>
    <xf numFmtId="9" fontId="6" fillId="9" borderId="14" xfId="2" applyFont="1" applyFill="1" applyBorder="1" applyProtection="1">
      <protection locked="0"/>
    </xf>
    <xf numFmtId="0" fontId="10" fillId="11" borderId="0" xfId="0" applyFont="1" applyFill="1" applyProtection="1">
      <protection locked="0"/>
    </xf>
    <xf numFmtId="3" fontId="7" fillId="0" borderId="0" xfId="0" applyNumberFormat="1" applyFont="1"/>
    <xf numFmtId="3" fontId="9" fillId="0" borderId="0" xfId="0" applyNumberFormat="1" applyFont="1"/>
    <xf numFmtId="3" fontId="8" fillId="0" borderId="0" xfId="0" applyNumberFormat="1" applyFont="1"/>
    <xf numFmtId="164" fontId="8" fillId="0" borderId="0" xfId="0" applyNumberFormat="1" applyFont="1"/>
    <xf numFmtId="169" fontId="8" fillId="10" borderId="0" xfId="0" applyNumberFormat="1" applyFont="1" applyFill="1"/>
    <xf numFmtId="164" fontId="8" fillId="10" borderId="0" xfId="0" applyNumberFormat="1" applyFont="1" applyFill="1"/>
    <xf numFmtId="164" fontId="39" fillId="0" borderId="0" xfId="0" applyNumberFormat="1" applyFont="1"/>
    <xf numFmtId="0" fontId="25" fillId="0" borderId="0" xfId="0" applyFont="1" applyProtection="1">
      <protection locked="0"/>
    </xf>
    <xf numFmtId="164" fontId="0" fillId="0" borderId="0" xfId="0" applyNumberFormat="1" applyProtection="1">
      <protection locked="0"/>
    </xf>
    <xf numFmtId="0" fontId="16" fillId="0" borderId="0" xfId="0" applyFont="1" applyAlignment="1" applyProtection="1">
      <alignment horizontal="left"/>
      <protection locked="0"/>
    </xf>
    <xf numFmtId="0" fontId="3" fillId="0" borderId="0" xfId="0" applyFont="1" applyAlignment="1" applyProtection="1">
      <alignment horizontal="right"/>
      <protection locked="0"/>
    </xf>
    <xf numFmtId="22" fontId="6" fillId="0" borderId="0" xfId="0" applyNumberFormat="1" applyFont="1" applyProtection="1">
      <protection locked="0"/>
    </xf>
    <xf numFmtId="0" fontId="11" fillId="0" borderId="0" xfId="0" applyFont="1" applyProtection="1">
      <protection locked="0"/>
    </xf>
    <xf numFmtId="0" fontId="7" fillId="0" borderId="0" xfId="0" applyFont="1" applyAlignment="1" applyProtection="1">
      <alignment horizontal="center"/>
      <protection locked="0"/>
    </xf>
    <xf numFmtId="0" fontId="26" fillId="0" borderId="0" xfId="0" applyFont="1" applyProtection="1">
      <protection locked="0"/>
    </xf>
    <xf numFmtId="0" fontId="4" fillId="0" borderId="0" xfId="0" applyFont="1" applyProtection="1">
      <protection locked="0"/>
    </xf>
    <xf numFmtId="0" fontId="0" fillId="6" borderId="28" xfId="0" applyFill="1" applyBorder="1" applyProtection="1">
      <protection locked="0"/>
    </xf>
    <xf numFmtId="0" fontId="0" fillId="6" borderId="33" xfId="0" applyFill="1" applyBorder="1" applyProtection="1">
      <protection locked="0"/>
    </xf>
    <xf numFmtId="0" fontId="20" fillId="6" borderId="28" xfId="0" applyFont="1" applyFill="1" applyBorder="1" applyProtection="1">
      <protection locked="0"/>
    </xf>
    <xf numFmtId="14" fontId="20" fillId="6" borderId="33" xfId="0" applyNumberFormat="1" applyFont="1" applyFill="1" applyBorder="1" applyProtection="1">
      <protection locked="0"/>
    </xf>
    <xf numFmtId="0" fontId="4" fillId="6" borderId="28" xfId="0" applyFont="1" applyFill="1" applyBorder="1" applyProtection="1">
      <protection locked="0"/>
    </xf>
    <xf numFmtId="165" fontId="0" fillId="6" borderId="33" xfId="0" applyNumberFormat="1" applyFill="1" applyBorder="1" applyProtection="1">
      <protection locked="0"/>
    </xf>
    <xf numFmtId="0" fontId="4" fillId="6" borderId="29" xfId="0" applyFont="1" applyFill="1" applyBorder="1" applyProtection="1">
      <protection locked="0"/>
    </xf>
    <xf numFmtId="0" fontId="4" fillId="6" borderId="34" xfId="0" applyFont="1" applyFill="1" applyBorder="1" applyProtection="1">
      <protection locked="0"/>
    </xf>
    <xf numFmtId="14" fontId="7" fillId="0" borderId="0" xfId="0" applyNumberFormat="1" applyFont="1" applyAlignment="1" applyProtection="1">
      <alignment horizontal="left" indent="3"/>
      <protection locked="0"/>
    </xf>
    <xf numFmtId="0" fontId="5" fillId="0" borderId="0" xfId="0" applyFont="1" applyProtection="1">
      <protection locked="0"/>
    </xf>
    <xf numFmtId="0" fontId="3" fillId="0" borderId="0" xfId="0" applyFont="1" applyProtection="1">
      <protection locked="0"/>
    </xf>
    <xf numFmtId="165" fontId="8" fillId="0" borderId="10" xfId="0" applyNumberFormat="1" applyFont="1" applyBorder="1" applyAlignment="1" applyProtection="1">
      <alignment horizontal="center"/>
      <protection locked="0"/>
    </xf>
    <xf numFmtId="0" fontId="29" fillId="0" borderId="0" xfId="0" applyFont="1" applyProtection="1">
      <protection locked="0"/>
    </xf>
    <xf numFmtId="167" fontId="3" fillId="0" borderId="0" xfId="5" applyNumberFormat="1" applyFont="1" applyFill="1" applyBorder="1" applyAlignment="1" applyProtection="1">
      <alignment horizontal="center"/>
      <protection locked="0"/>
    </xf>
    <xf numFmtId="167" fontId="3" fillId="0" borderId="0" xfId="5" applyNumberFormat="1" applyFont="1" applyFill="1" applyBorder="1" applyProtection="1">
      <protection locked="0"/>
    </xf>
    <xf numFmtId="164" fontId="4" fillId="0" borderId="0" xfId="1" applyNumberFormat="1" applyFont="1" applyFill="1" applyBorder="1" applyProtection="1">
      <protection locked="0"/>
    </xf>
    <xf numFmtId="1" fontId="8" fillId="7" borderId="9" xfId="0" applyNumberFormat="1" applyFont="1" applyFill="1" applyBorder="1" applyProtection="1">
      <protection locked="0"/>
    </xf>
    <xf numFmtId="0" fontId="37" fillId="7" borderId="0" xfId="0" applyFont="1" applyFill="1" applyProtection="1">
      <protection locked="0"/>
    </xf>
    <xf numFmtId="167" fontId="8" fillId="7" borderId="0" xfId="6" applyNumberFormat="1" applyFont="1" applyFill="1" applyBorder="1" applyAlignment="1" applyProtection="1">
      <alignment horizontal="center"/>
      <protection locked="0"/>
    </xf>
    <xf numFmtId="167" fontId="8" fillId="7" borderId="10" xfId="6" applyNumberFormat="1" applyFont="1" applyFill="1" applyBorder="1" applyAlignment="1" applyProtection="1">
      <alignment horizontal="center"/>
      <protection locked="0"/>
    </xf>
    <xf numFmtId="0" fontId="8" fillId="7" borderId="9" xfId="0" applyFont="1" applyFill="1" applyBorder="1" applyProtection="1">
      <protection locked="0"/>
    </xf>
    <xf numFmtId="168" fontId="7" fillId="7" borderId="0" xfId="7" applyNumberFormat="1" applyFont="1" applyFill="1" applyBorder="1" applyAlignment="1" applyProtection="1">
      <alignment horizontal="center"/>
      <protection locked="0"/>
    </xf>
    <xf numFmtId="168" fontId="7" fillId="7" borderId="10" xfId="7" applyNumberFormat="1" applyFont="1" applyFill="1" applyBorder="1" applyAlignment="1" applyProtection="1">
      <alignment horizontal="center"/>
      <protection locked="0"/>
    </xf>
    <xf numFmtId="168" fontId="7" fillId="7" borderId="0" xfId="0" applyNumberFormat="1" applyFont="1" applyFill="1" applyAlignment="1" applyProtection="1">
      <alignment horizontal="center"/>
      <protection locked="0"/>
    </xf>
    <xf numFmtId="0" fontId="3" fillId="0" borderId="0" xfId="0" applyFont="1" applyAlignment="1" applyProtection="1">
      <alignment horizontal="center" wrapText="1"/>
      <protection locked="0"/>
    </xf>
    <xf numFmtId="9" fontId="4" fillId="0" borderId="0" xfId="2" applyFont="1" applyFill="1" applyBorder="1" applyProtection="1">
      <protection locked="0"/>
    </xf>
    <xf numFmtId="0" fontId="27" fillId="0" borderId="0" xfId="4" applyFill="1" applyBorder="1" applyAlignment="1" applyProtection="1">
      <alignment wrapText="1"/>
      <protection locked="0"/>
    </xf>
    <xf numFmtId="166" fontId="4" fillId="0" borderId="0" xfId="0" applyNumberFormat="1" applyFont="1" applyProtection="1">
      <protection locked="0"/>
    </xf>
    <xf numFmtId="164" fontId="8" fillId="11" borderId="0" xfId="0" applyNumberFormat="1" applyFont="1" applyFill="1" applyProtection="1">
      <protection locked="0"/>
    </xf>
    <xf numFmtId="164" fontId="39" fillId="0" borderId="0" xfId="0" applyNumberFormat="1" applyFont="1" applyProtection="1">
      <protection locked="0"/>
    </xf>
    <xf numFmtId="0" fontId="6" fillId="0" borderId="0" xfId="0" applyFont="1" applyAlignment="1" applyProtection="1">
      <alignment vertical="center"/>
      <protection locked="0"/>
    </xf>
    <xf numFmtId="3" fontId="4" fillId="0" borderId="0" xfId="0" applyNumberFormat="1" applyFont="1" applyAlignment="1" applyProtection="1">
      <alignment horizontal="right"/>
      <protection locked="0"/>
    </xf>
    <xf numFmtId="3" fontId="5" fillId="0" borderId="0" xfId="0" applyNumberFormat="1" applyFont="1" applyProtection="1">
      <protection locked="0"/>
    </xf>
    <xf numFmtId="3" fontId="3" fillId="0" borderId="12" xfId="0" applyNumberFormat="1" applyFont="1" applyBorder="1" applyProtection="1">
      <protection locked="0"/>
    </xf>
    <xf numFmtId="164" fontId="4" fillId="0" borderId="0" xfId="0" applyNumberFormat="1" applyFont="1" applyProtection="1">
      <protection locked="0"/>
    </xf>
    <xf numFmtId="0" fontId="3" fillId="0" borderId="0" xfId="0" applyFont="1"/>
    <xf numFmtId="164" fontId="8" fillId="10" borderId="0" xfId="1" applyNumberFormat="1" applyFont="1" applyFill="1" applyProtection="1"/>
    <xf numFmtId="0" fontId="9" fillId="0" borderId="0" xfId="0" applyFont="1"/>
    <xf numFmtId="0" fontId="0" fillId="6" borderId="28" xfId="0" applyFill="1" applyBorder="1"/>
    <xf numFmtId="0" fontId="0" fillId="6" borderId="33" xfId="0" applyFill="1" applyBorder="1"/>
    <xf numFmtId="0" fontId="20" fillId="6" borderId="28" xfId="0" applyFont="1" applyFill="1" applyBorder="1"/>
    <xf numFmtId="14" fontId="20" fillId="6" borderId="33" xfId="0" applyNumberFormat="1" applyFont="1" applyFill="1" applyBorder="1"/>
    <xf numFmtId="0" fontId="4" fillId="6" borderId="28" xfId="0" applyFont="1" applyFill="1" applyBorder="1"/>
    <xf numFmtId="165" fontId="0" fillId="6" borderId="33" xfId="0" applyNumberFormat="1" applyFill="1" applyBorder="1"/>
    <xf numFmtId="0" fontId="4" fillId="6" borderId="29" xfId="0" applyFont="1" applyFill="1" applyBorder="1"/>
    <xf numFmtId="0" fontId="4" fillId="6" borderId="34" xfId="0" applyFont="1" applyFill="1" applyBorder="1"/>
    <xf numFmtId="0" fontId="20" fillId="6" borderId="1" xfId="0" applyFont="1" applyFill="1" applyBorder="1"/>
    <xf numFmtId="14" fontId="4" fillId="6" borderId="1" xfId="0" applyNumberFormat="1" applyFont="1" applyFill="1" applyBorder="1"/>
    <xf numFmtId="3" fontId="7" fillId="2" borderId="0" xfId="0" applyNumberFormat="1" applyFont="1" applyFill="1"/>
    <xf numFmtId="14" fontId="4" fillId="6" borderId="40" xfId="0" applyNumberFormat="1" applyFont="1" applyFill="1" applyBorder="1" applyAlignment="1">
      <alignment vertical="top" wrapText="1"/>
    </xf>
    <xf numFmtId="0" fontId="4" fillId="0" borderId="0" xfId="0" applyFont="1" applyAlignment="1">
      <alignment horizontal="left"/>
    </xf>
    <xf numFmtId="0" fontId="10" fillId="0" borderId="0" xfId="0" applyFont="1"/>
    <xf numFmtId="3" fontId="8" fillId="2" borderId="0" xfId="0" applyNumberFormat="1" applyFont="1" applyFill="1"/>
    <xf numFmtId="0" fontId="10" fillId="11" borderId="0" xfId="0" applyFont="1" applyFill="1"/>
    <xf numFmtId="164" fontId="8" fillId="11" borderId="0" xfId="0" applyNumberFormat="1" applyFont="1" applyFill="1"/>
    <xf numFmtId="3" fontId="3" fillId="0" borderId="0" xfId="0" applyNumberFormat="1" applyFont="1"/>
    <xf numFmtId="0" fontId="8" fillId="10" borderId="0" xfId="0" applyFont="1" applyFill="1"/>
    <xf numFmtId="0" fontId="35" fillId="0" borderId="0" xfId="0" applyFont="1" applyProtection="1">
      <protection locked="0"/>
    </xf>
    <xf numFmtId="2" fontId="4" fillId="0" borderId="0" xfId="0" applyNumberFormat="1" applyFont="1" applyProtection="1">
      <protection locked="0"/>
    </xf>
    <xf numFmtId="1" fontId="4" fillId="0" borderId="0" xfId="0" applyNumberFormat="1" applyFont="1" applyProtection="1">
      <protection locked="0"/>
    </xf>
    <xf numFmtId="14" fontId="7" fillId="0" borderId="0" xfId="0" applyNumberFormat="1" applyFont="1" applyAlignment="1" applyProtection="1">
      <alignment horizontal="left" indent="5"/>
      <protection locked="0"/>
    </xf>
    <xf numFmtId="0" fontId="27" fillId="0" borderId="0" xfId="4" applyFill="1" applyBorder="1" applyAlignment="1" applyProtection="1">
      <alignment horizontal="center" wrapText="1"/>
      <protection locked="0"/>
    </xf>
    <xf numFmtId="0" fontId="0" fillId="0" borderId="0" xfId="0" applyAlignment="1" applyProtection="1">
      <alignment horizontal="center"/>
      <protection locked="0"/>
    </xf>
    <xf numFmtId="164" fontId="8" fillId="0" borderId="0" xfId="0" applyNumberFormat="1" applyFont="1" applyProtection="1">
      <protection locked="0"/>
    </xf>
    <xf numFmtId="9" fontId="3" fillId="0" borderId="0" xfId="0" applyNumberFormat="1" applyFont="1" applyProtection="1">
      <protection locked="0"/>
    </xf>
    <xf numFmtId="44" fontId="4" fillId="0" borderId="0" xfId="1" applyFont="1" applyProtection="1">
      <protection locked="0"/>
    </xf>
    <xf numFmtId="14" fontId="20" fillId="0" borderId="0" xfId="0" applyNumberFormat="1" applyFont="1" applyProtection="1">
      <protection locked="0"/>
    </xf>
    <xf numFmtId="165" fontId="4" fillId="0" borderId="0" xfId="0" applyNumberFormat="1" applyFont="1" applyProtection="1">
      <protection locked="0"/>
    </xf>
    <xf numFmtId="0" fontId="7" fillId="0" borderId="0" xfId="0" applyFont="1" applyAlignment="1" applyProtection="1">
      <alignment horizontal="left" indent="5"/>
      <protection locked="0"/>
    </xf>
    <xf numFmtId="0" fontId="8" fillId="10" borderId="0" xfId="1" applyNumberFormat="1" applyFont="1" applyFill="1" applyProtection="1"/>
    <xf numFmtId="164" fontId="7" fillId="9" borderId="14" xfId="0" applyNumberFormat="1" applyFont="1" applyFill="1" applyBorder="1" applyProtection="1">
      <protection locked="0"/>
    </xf>
    <xf numFmtId="0" fontId="4" fillId="10" borderId="9" xfId="0" applyFont="1" applyFill="1" applyBorder="1" applyAlignment="1" applyProtection="1">
      <alignment horizontal="center"/>
      <protection locked="0"/>
    </xf>
    <xf numFmtId="0" fontId="4" fillId="10" borderId="0" xfId="0" applyFont="1" applyFill="1" applyAlignment="1" applyProtection="1">
      <alignment horizontal="center"/>
      <protection locked="0"/>
    </xf>
    <xf numFmtId="0" fontId="4" fillId="10" borderId="10" xfId="0" applyFont="1" applyFill="1" applyBorder="1" applyAlignment="1" applyProtection="1">
      <alignment horizontal="center"/>
      <protection locked="0"/>
    </xf>
    <xf numFmtId="0" fontId="4" fillId="6" borderId="41" xfId="0" applyFont="1" applyFill="1" applyBorder="1"/>
    <xf numFmtId="14" fontId="20" fillId="6" borderId="39" xfId="0" applyNumberFormat="1" applyFont="1" applyFill="1" applyBorder="1" applyAlignment="1">
      <alignment horizontal="center"/>
    </xf>
    <xf numFmtId="165" fontId="4" fillId="6" borderId="39" xfId="0" applyNumberFormat="1" applyFont="1" applyFill="1" applyBorder="1" applyAlignment="1">
      <alignment horizontal="center"/>
    </xf>
    <xf numFmtId="14" fontId="20" fillId="6" borderId="19" xfId="0" applyNumberFormat="1" applyFont="1" applyFill="1" applyBorder="1" applyAlignment="1">
      <alignment horizontal="center"/>
    </xf>
    <xf numFmtId="165" fontId="4" fillId="6" borderId="10" xfId="0" applyNumberFormat="1" applyFont="1" applyFill="1" applyBorder="1" applyAlignment="1">
      <alignment horizontal="center"/>
    </xf>
    <xf numFmtId="14" fontId="4" fillId="6" borderId="8" xfId="0" applyNumberFormat="1" applyFont="1" applyFill="1" applyBorder="1" applyAlignment="1">
      <alignment horizontal="center" vertical="top" wrapText="1"/>
    </xf>
    <xf numFmtId="44" fontId="7" fillId="7" borderId="36" xfId="7" applyFont="1" applyFill="1" applyBorder="1" applyAlignment="1" applyProtection="1">
      <alignment horizontal="right"/>
    </xf>
    <xf numFmtId="44" fontId="8" fillId="7" borderId="36" xfId="0" applyNumberFormat="1" applyFont="1" applyFill="1" applyBorder="1" applyAlignment="1">
      <alignment horizontal="right"/>
    </xf>
    <xf numFmtId="0" fontId="8" fillId="10" borderId="36" xfId="0" applyFont="1" applyFill="1" applyBorder="1" applyAlignment="1">
      <alignment horizontal="right"/>
    </xf>
    <xf numFmtId="168" fontId="7" fillId="7" borderId="38" xfId="7" applyNumberFormat="1" applyFont="1" applyFill="1" applyBorder="1" applyAlignment="1" applyProtection="1">
      <alignment horizontal="right"/>
    </xf>
    <xf numFmtId="0" fontId="8" fillId="7" borderId="45" xfId="0" applyFont="1" applyFill="1" applyBorder="1" applyAlignment="1">
      <alignment horizontal="right" vertical="center" wrapText="1"/>
    </xf>
    <xf numFmtId="170" fontId="3" fillId="4" borderId="14" xfId="2" applyNumberFormat="1" applyFont="1" applyFill="1" applyBorder="1" applyAlignment="1" applyProtection="1">
      <protection locked="0"/>
    </xf>
    <xf numFmtId="170" fontId="3" fillId="4" borderId="14" xfId="2" applyNumberFormat="1" applyFont="1" applyFill="1" applyBorder="1" applyProtection="1">
      <protection locked="0"/>
    </xf>
    <xf numFmtId="0" fontId="4" fillId="0" borderId="0" xfId="0" applyFont="1" applyAlignment="1">
      <alignment wrapText="1"/>
    </xf>
    <xf numFmtId="0" fontId="4" fillId="0" borderId="0" xfId="0" applyFont="1"/>
    <xf numFmtId="0" fontId="0" fillId="0" borderId="0" xfId="0" applyAlignment="1">
      <alignment wrapText="1"/>
    </xf>
    <xf numFmtId="0" fontId="47" fillId="0" borderId="14" xfId="0" applyFont="1" applyBorder="1" applyAlignment="1">
      <alignment horizontal="left" vertical="center" wrapText="1" indent="2"/>
    </xf>
    <xf numFmtId="0" fontId="43" fillId="6" borderId="14" xfId="0" applyFont="1" applyFill="1" applyBorder="1" applyAlignment="1">
      <alignment vertical="center" wrapText="1"/>
    </xf>
    <xf numFmtId="0" fontId="3" fillId="14" borderId="14" xfId="0" applyFont="1" applyFill="1" applyBorder="1" applyAlignment="1">
      <alignment vertical="center" wrapText="1"/>
    </xf>
    <xf numFmtId="0" fontId="4" fillId="0" borderId="14" xfId="0" applyFont="1" applyBorder="1" applyAlignment="1">
      <alignment vertical="center" wrapText="1"/>
    </xf>
    <xf numFmtId="0" fontId="4" fillId="0" borderId="14" xfId="0" applyFont="1" applyBorder="1" applyAlignment="1">
      <alignment vertical="center"/>
    </xf>
    <xf numFmtId="0" fontId="41" fillId="12" borderId="14" xfId="0" applyFont="1" applyFill="1" applyBorder="1" applyAlignment="1">
      <alignment horizontal="center" vertical="center" wrapText="1"/>
    </xf>
    <xf numFmtId="0" fontId="48" fillId="0" borderId="14" xfId="0" applyFont="1" applyBorder="1" applyAlignment="1">
      <alignment horizontal="left" vertical="center" wrapText="1" indent="2"/>
    </xf>
    <xf numFmtId="0" fontId="7" fillId="0" borderId="0" xfId="0" applyFont="1" applyProtection="1">
      <protection locked="0"/>
    </xf>
    <xf numFmtId="3" fontId="4" fillId="0" borderId="0" xfId="0" applyNumberFormat="1" applyFont="1" applyProtection="1">
      <protection locked="0"/>
    </xf>
    <xf numFmtId="0" fontId="4" fillId="0" borderId="0" xfId="0" applyFont="1" applyAlignment="1" applyProtection="1">
      <alignment horizontal="center"/>
      <protection locked="0"/>
    </xf>
    <xf numFmtId="0" fontId="4" fillId="0" borderId="0" xfId="0" applyFont="1" applyAlignment="1" applyProtection="1">
      <alignment horizontal="right"/>
      <protection locked="0"/>
    </xf>
    <xf numFmtId="0" fontId="8" fillId="0" borderId="0" xfId="0" applyFont="1" applyProtection="1">
      <protection locked="0"/>
    </xf>
    <xf numFmtId="0" fontId="30" fillId="5" borderId="0" xfId="0" applyFont="1" applyFill="1" applyAlignment="1" applyProtection="1">
      <alignment horizontal="center" vertical="center"/>
      <protection locked="0"/>
    </xf>
    <xf numFmtId="0" fontId="6" fillId="0" borderId="9"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8" fillId="0" borderId="14" xfId="0" applyFont="1" applyBorder="1" applyAlignment="1" applyProtection="1">
      <alignment horizontal="right"/>
      <protection locked="0"/>
    </xf>
    <xf numFmtId="0" fontId="9" fillId="0" borderId="0" xfId="0" applyFont="1" applyProtection="1">
      <protection locked="0"/>
    </xf>
    <xf numFmtId="0" fontId="46" fillId="13" borderId="0" xfId="0" applyFont="1" applyFill="1" applyAlignment="1" applyProtection="1">
      <alignment vertical="center" wrapText="1"/>
      <protection locked="0"/>
    </xf>
    <xf numFmtId="3" fontId="4" fillId="0" borderId="0" xfId="0" applyNumberFormat="1" applyFont="1" applyAlignment="1" applyProtection="1">
      <alignment horizontal="center"/>
      <protection locked="0"/>
    </xf>
    <xf numFmtId="3" fontId="3" fillId="0" borderId="0" xfId="0" applyNumberFormat="1" applyFont="1" applyProtection="1">
      <protection locked="0"/>
    </xf>
    <xf numFmtId="0" fontId="8" fillId="15" borderId="40" xfId="0" applyFont="1" applyFill="1" applyBorder="1" applyAlignment="1" applyProtection="1">
      <alignment horizontal="right"/>
      <protection locked="0"/>
    </xf>
    <xf numFmtId="0" fontId="6" fillId="0" borderId="10" xfId="0" applyFont="1" applyBorder="1" applyAlignment="1" applyProtection="1">
      <alignment horizontal="center"/>
      <protection locked="0"/>
    </xf>
    <xf numFmtId="0" fontId="3" fillId="0" borderId="25" xfId="0" applyFont="1" applyBorder="1" applyAlignment="1" applyProtection="1">
      <alignment horizontal="center" wrapText="1"/>
      <protection locked="0"/>
    </xf>
    <xf numFmtId="3" fontId="7" fillId="0" borderId="49" xfId="0" applyNumberFormat="1" applyFont="1" applyBorder="1" applyAlignment="1" applyProtection="1">
      <alignment horizontal="center"/>
      <protection locked="0"/>
    </xf>
    <xf numFmtId="3" fontId="7" fillId="0" borderId="48" xfId="0" applyNumberFormat="1" applyFont="1" applyBorder="1"/>
    <xf numFmtId="3" fontId="9" fillId="0" borderId="48" xfId="0" applyNumberFormat="1" applyFont="1" applyBorder="1"/>
    <xf numFmtId="3" fontId="8" fillId="0" borderId="48" xfId="0" applyNumberFormat="1" applyFont="1" applyBorder="1"/>
    <xf numFmtId="164" fontId="8" fillId="0" borderId="48" xfId="0" applyNumberFormat="1" applyFont="1" applyBorder="1"/>
    <xf numFmtId="165" fontId="7" fillId="7" borderId="6" xfId="0" applyNumberFormat="1" applyFont="1" applyFill="1" applyBorder="1"/>
    <xf numFmtId="164" fontId="6" fillId="0" borderId="14" xfId="0" applyNumberFormat="1" applyFont="1" applyBorder="1" applyProtection="1">
      <protection locked="0"/>
    </xf>
    <xf numFmtId="1" fontId="6" fillId="0" borderId="14" xfId="0" applyNumberFormat="1" applyFont="1" applyBorder="1" applyProtection="1">
      <protection locked="0"/>
    </xf>
    <xf numFmtId="2" fontId="6" fillId="0" borderId="14" xfId="0" applyNumberFormat="1" applyFont="1" applyBorder="1" applyProtection="1">
      <protection locked="0"/>
    </xf>
    <xf numFmtId="2" fontId="6" fillId="2" borderId="14" xfId="0" applyNumberFormat="1" applyFont="1" applyFill="1" applyBorder="1" applyProtection="1">
      <protection locked="0"/>
    </xf>
    <xf numFmtId="164" fontId="6" fillId="2" borderId="14" xfId="0" applyNumberFormat="1" applyFont="1" applyFill="1" applyBorder="1" applyProtection="1">
      <protection locked="0"/>
    </xf>
    <xf numFmtId="1" fontId="6" fillId="3" borderId="14" xfId="0" applyNumberFormat="1" applyFont="1" applyFill="1" applyBorder="1" applyProtection="1">
      <protection locked="0"/>
    </xf>
    <xf numFmtId="0" fontId="6" fillId="2" borderId="14" xfId="0" applyFont="1" applyFill="1" applyBorder="1" applyProtection="1">
      <protection locked="0"/>
    </xf>
    <xf numFmtId="1" fontId="6" fillId="2" borderId="14" xfId="0" applyNumberFormat="1" applyFont="1" applyFill="1" applyBorder="1" applyProtection="1">
      <protection locked="0"/>
    </xf>
    <xf numFmtId="0" fontId="7" fillId="2" borderId="14" xfId="0" applyFont="1" applyFill="1" applyBorder="1" applyProtection="1">
      <protection locked="0"/>
    </xf>
    <xf numFmtId="0" fontId="6" fillId="0" borderId="14" xfId="0" applyFont="1" applyBorder="1" applyAlignment="1" applyProtection="1">
      <alignment horizontal="left"/>
      <protection locked="0"/>
    </xf>
    <xf numFmtId="0" fontId="6" fillId="0" borderId="50" xfId="0" applyFont="1" applyBorder="1" applyAlignment="1" applyProtection="1">
      <alignment horizontal="center"/>
      <protection locked="0"/>
    </xf>
    <xf numFmtId="0" fontId="20" fillId="0" borderId="0" xfId="0" applyFont="1" applyProtection="1">
      <protection locked="0"/>
    </xf>
    <xf numFmtId="0" fontId="3" fillId="18" borderId="15" xfId="8" applyFont="1" applyFill="1" applyBorder="1" applyAlignment="1">
      <alignment horizontal="center" vertical="center" wrapText="1"/>
    </xf>
    <xf numFmtId="0" fontId="6" fillId="0" borderId="0" xfId="9" applyFont="1"/>
    <xf numFmtId="164" fontId="3" fillId="18" borderId="6" xfId="8" applyNumberFormat="1" applyFont="1" applyFill="1" applyBorder="1" applyAlignment="1">
      <alignment horizontal="center" vertical="center" wrapText="1"/>
    </xf>
    <xf numFmtId="0" fontId="35" fillId="21" borderId="51" xfId="8" applyFont="1" applyFill="1" applyBorder="1" applyAlignment="1">
      <alignment horizontal="left" vertical="center" wrapText="1"/>
    </xf>
    <xf numFmtId="168" fontId="35" fillId="21" borderId="51" xfId="8" applyNumberFormat="1" applyFont="1" applyFill="1" applyBorder="1" applyAlignment="1">
      <alignment horizontal="left" vertical="center" wrapText="1"/>
    </xf>
    <xf numFmtId="1" fontId="35" fillId="21" borderId="51" xfId="8" applyNumberFormat="1" applyFont="1" applyFill="1" applyBorder="1" applyAlignment="1">
      <alignment horizontal="center" vertical="center" wrapText="1"/>
    </xf>
    <xf numFmtId="1" fontId="35" fillId="21" borderId="51" xfId="8" applyNumberFormat="1" applyFont="1" applyFill="1" applyBorder="1" applyAlignment="1">
      <alignment horizontal="right" vertical="center" wrapText="1"/>
    </xf>
    <xf numFmtId="164" fontId="35" fillId="21" borderId="51" xfId="8" applyNumberFormat="1" applyFont="1" applyFill="1" applyBorder="1" applyAlignment="1">
      <alignment horizontal="right" vertical="center" wrapText="1"/>
    </xf>
    <xf numFmtId="164" fontId="35" fillId="21" borderId="51" xfId="8" applyNumberFormat="1" applyFont="1" applyFill="1" applyBorder="1" applyAlignment="1">
      <alignment vertical="center" wrapText="1"/>
    </xf>
    <xf numFmtId="0" fontId="62" fillId="0" borderId="3" xfId="8" applyFont="1" applyBorder="1" applyAlignment="1" applyProtection="1">
      <alignment horizontal="left" vertical="top" wrapText="1"/>
      <protection locked="0"/>
    </xf>
    <xf numFmtId="168" fontId="62" fillId="0" borderId="3" xfId="8" applyNumberFormat="1" applyFont="1" applyBorder="1" applyAlignment="1" applyProtection="1">
      <alignment horizontal="left" vertical="top" wrapText="1"/>
      <protection locked="0"/>
    </xf>
    <xf numFmtId="1" fontId="62" fillId="0" borderId="3" xfId="8" applyNumberFormat="1" applyFont="1" applyBorder="1" applyAlignment="1" applyProtection="1">
      <alignment horizontal="center" vertical="top" wrapText="1"/>
      <protection locked="0"/>
    </xf>
    <xf numFmtId="164" fontId="62" fillId="0" borderId="3" xfId="8" applyNumberFormat="1" applyFont="1" applyBorder="1" applyAlignment="1" applyProtection="1">
      <alignment horizontal="right" vertical="top" wrapText="1"/>
      <protection locked="0"/>
    </xf>
    <xf numFmtId="1" fontId="62" fillId="0" borderId="3" xfId="8" applyNumberFormat="1" applyFont="1" applyBorder="1" applyAlignment="1" applyProtection="1">
      <alignment horizontal="right" vertical="top" wrapText="1"/>
      <protection locked="0"/>
    </xf>
    <xf numFmtId="168" fontId="62" fillId="0" borderId="3" xfId="8" applyNumberFormat="1" applyFont="1" applyBorder="1" applyAlignment="1" applyProtection="1">
      <alignment horizontal="right" vertical="top" wrapText="1"/>
      <protection locked="0"/>
    </xf>
    <xf numFmtId="164" fontId="62" fillId="21" borderId="3" xfId="8" applyNumberFormat="1" applyFont="1" applyFill="1" applyBorder="1" applyAlignment="1">
      <alignment horizontal="right" vertical="top" wrapText="1"/>
    </xf>
    <xf numFmtId="0" fontId="6" fillId="0" borderId="3" xfId="8" applyFont="1" applyBorder="1" applyAlignment="1" applyProtection="1">
      <alignment horizontal="left" vertical="top" wrapText="1"/>
      <protection locked="0"/>
    </xf>
    <xf numFmtId="168" fontId="6" fillId="0" borderId="3" xfId="8" applyNumberFormat="1" applyFont="1" applyBorder="1" applyAlignment="1" applyProtection="1">
      <alignment horizontal="left" vertical="top" wrapText="1"/>
      <protection locked="0"/>
    </xf>
    <xf numFmtId="1" fontId="6" fillId="0" borderId="3" xfId="8" applyNumberFormat="1" applyFont="1" applyBorder="1" applyAlignment="1" applyProtection="1">
      <alignment horizontal="center" vertical="top" wrapText="1"/>
      <protection locked="0"/>
    </xf>
    <xf numFmtId="164" fontId="6" fillId="0" borderId="3" xfId="8" applyNumberFormat="1" applyFont="1" applyBorder="1" applyAlignment="1" applyProtection="1">
      <alignment horizontal="right" vertical="top" wrapText="1"/>
      <protection locked="0"/>
    </xf>
    <xf numFmtId="1" fontId="6" fillId="0" borderId="3" xfId="8" applyNumberFormat="1" applyFont="1" applyBorder="1" applyAlignment="1" applyProtection="1">
      <alignment horizontal="right" vertical="top" wrapText="1"/>
      <protection locked="0"/>
    </xf>
    <xf numFmtId="168" fontId="6" fillId="0" borderId="3" xfId="8" applyNumberFormat="1" applyFont="1" applyBorder="1" applyAlignment="1" applyProtection="1">
      <alignment horizontal="right" vertical="top" wrapText="1"/>
      <protection locked="0"/>
    </xf>
    <xf numFmtId="164" fontId="6" fillId="21" borderId="3" xfId="8" applyNumberFormat="1" applyFont="1" applyFill="1" applyBorder="1" applyAlignment="1">
      <alignment horizontal="right" vertical="top" wrapText="1"/>
    </xf>
    <xf numFmtId="0" fontId="6" fillId="0" borderId="14" xfId="8" applyFont="1" applyBorder="1" applyAlignment="1" applyProtection="1">
      <alignment horizontal="left" vertical="top" wrapText="1"/>
      <protection locked="0"/>
    </xf>
    <xf numFmtId="1" fontId="6" fillId="0" borderId="14" xfId="8" applyNumberFormat="1" applyFont="1" applyBorder="1" applyAlignment="1" applyProtection="1">
      <alignment horizontal="center" vertical="top" wrapText="1"/>
      <protection locked="0"/>
    </xf>
    <xf numFmtId="0" fontId="6" fillId="0" borderId="52" xfId="8" applyFont="1" applyBorder="1" applyAlignment="1" applyProtection="1">
      <alignment horizontal="left" vertical="top" wrapText="1"/>
      <protection locked="0"/>
    </xf>
    <xf numFmtId="168" fontId="6" fillId="0" borderId="52" xfId="8" applyNumberFormat="1" applyFont="1" applyBorder="1" applyAlignment="1" applyProtection="1">
      <alignment horizontal="left" vertical="top" wrapText="1"/>
      <protection locked="0"/>
    </xf>
    <xf numFmtId="1" fontId="6" fillId="0" borderId="52" xfId="8" applyNumberFormat="1" applyFont="1" applyBorder="1" applyAlignment="1" applyProtection="1">
      <alignment horizontal="center" vertical="top" wrapText="1"/>
      <protection locked="0"/>
    </xf>
    <xf numFmtId="164" fontId="6" fillId="0" borderId="52" xfId="8" applyNumberFormat="1" applyFont="1" applyBorder="1" applyAlignment="1" applyProtection="1">
      <alignment horizontal="right" vertical="top" wrapText="1"/>
      <protection locked="0"/>
    </xf>
    <xf numFmtId="1" fontId="6" fillId="0" borderId="52" xfId="8" applyNumberFormat="1" applyFont="1" applyBorder="1" applyAlignment="1" applyProtection="1">
      <alignment horizontal="right" vertical="top" wrapText="1"/>
      <protection locked="0"/>
    </xf>
    <xf numFmtId="164" fontId="6" fillId="21" borderId="52" xfId="8" applyNumberFormat="1" applyFont="1" applyFill="1" applyBorder="1" applyAlignment="1">
      <alignment horizontal="right" vertical="top" wrapText="1"/>
    </xf>
    <xf numFmtId="164" fontId="38" fillId="21" borderId="56" xfId="8" applyNumberFormat="1" applyFont="1" applyFill="1" applyBorder="1" applyAlignment="1">
      <alignment horizontal="right" vertical="top" wrapText="1"/>
    </xf>
    <xf numFmtId="164" fontId="5" fillId="21" borderId="56" xfId="8" applyNumberFormat="1" applyFont="1" applyFill="1" applyBorder="1" applyAlignment="1">
      <alignment horizontal="left" vertical="top" wrapText="1"/>
    </xf>
    <xf numFmtId="168" fontId="6" fillId="0" borderId="14" xfId="8" applyNumberFormat="1" applyFont="1" applyBorder="1" applyAlignment="1" applyProtection="1">
      <alignment horizontal="left" vertical="top" wrapText="1"/>
      <protection locked="0"/>
    </xf>
    <xf numFmtId="164" fontId="38" fillId="21" borderId="57" xfId="8" applyNumberFormat="1" applyFont="1" applyFill="1" applyBorder="1" applyAlignment="1">
      <alignment horizontal="right" vertical="top" wrapText="1"/>
    </xf>
    <xf numFmtId="164" fontId="5" fillId="21" borderId="49" xfId="8" applyNumberFormat="1" applyFont="1" applyFill="1" applyBorder="1" applyAlignment="1">
      <alignment horizontal="left" vertical="top" wrapText="1"/>
    </xf>
    <xf numFmtId="164" fontId="3" fillId="18" borderId="59" xfId="8" applyNumberFormat="1" applyFont="1" applyFill="1" applyBorder="1" applyAlignment="1">
      <alignment horizontal="right" vertical="center" wrapText="1"/>
    </xf>
    <xf numFmtId="164" fontId="4" fillId="18" borderId="60" xfId="8" applyNumberFormat="1" applyFill="1" applyBorder="1" applyAlignment="1">
      <alignment horizontal="left" vertical="top" wrapText="1"/>
    </xf>
    <xf numFmtId="0" fontId="3" fillId="21" borderId="9" xfId="8" applyFont="1" applyFill="1" applyBorder="1" applyAlignment="1">
      <alignment horizontal="right" vertical="center" wrapText="1"/>
    </xf>
    <xf numFmtId="0" fontId="3" fillId="21" borderId="0" xfId="8" applyFont="1" applyFill="1" applyAlignment="1">
      <alignment horizontal="right" vertical="center" wrapText="1"/>
    </xf>
    <xf numFmtId="164" fontId="3" fillId="21" borderId="0" xfId="8" applyNumberFormat="1" applyFont="1" applyFill="1" applyAlignment="1">
      <alignment horizontal="right" vertical="center" wrapText="1"/>
    </xf>
    <xf numFmtId="164" fontId="4" fillId="21" borderId="10" xfId="8" applyNumberFormat="1" applyFill="1" applyBorder="1" applyAlignment="1">
      <alignment horizontal="left" vertical="top" wrapText="1"/>
    </xf>
    <xf numFmtId="0" fontId="46" fillId="20" borderId="44" xfId="8" applyFont="1" applyFill="1" applyBorder="1" applyAlignment="1">
      <alignment horizontal="right" vertical="center" wrapText="1"/>
    </xf>
    <xf numFmtId="0" fontId="6" fillId="20" borderId="9" xfId="9" applyFont="1" applyFill="1" applyBorder="1"/>
    <xf numFmtId="0" fontId="6" fillId="20" borderId="0" xfId="9" applyFont="1" applyFill="1"/>
    <xf numFmtId="0" fontId="6" fillId="20" borderId="10" xfId="9" applyFont="1" applyFill="1" applyBorder="1"/>
    <xf numFmtId="0" fontId="3" fillId="18" borderId="0" xfId="8" applyFont="1" applyFill="1" applyAlignment="1">
      <alignment horizontal="right" vertical="center" wrapText="1"/>
    </xf>
    <xf numFmtId="164" fontId="3" fillId="18" borderId="0" xfId="8" applyNumberFormat="1" applyFont="1" applyFill="1" applyAlignment="1">
      <alignment horizontal="right" vertical="center" wrapText="1"/>
    </xf>
    <xf numFmtId="0" fontId="6" fillId="18" borderId="0" xfId="9" applyFont="1" applyFill="1"/>
    <xf numFmtId="0" fontId="6" fillId="18" borderId="10" xfId="9" applyFont="1" applyFill="1" applyBorder="1"/>
    <xf numFmtId="164" fontId="46" fillId="20" borderId="3" xfId="8" applyNumberFormat="1" applyFont="1" applyFill="1" applyBorder="1" applyAlignment="1">
      <alignment horizontal="right" vertical="center" wrapText="1"/>
    </xf>
    <xf numFmtId="0" fontId="6" fillId="20" borderId="11" xfId="9" applyFont="1" applyFill="1" applyBorder="1"/>
    <xf numFmtId="0" fontId="6" fillId="20" borderId="6" xfId="9" applyFont="1" applyFill="1" applyBorder="1"/>
    <xf numFmtId="0" fontId="6" fillId="20" borderId="4" xfId="9" applyFont="1" applyFill="1" applyBorder="1"/>
    <xf numFmtId="0" fontId="6" fillId="0" borderId="0" xfId="8" applyFont="1" applyAlignment="1">
      <alignment vertical="top" wrapText="1"/>
    </xf>
    <xf numFmtId="168" fontId="6" fillId="0" borderId="0" xfId="8" applyNumberFormat="1" applyFont="1" applyAlignment="1">
      <alignment horizontal="center" vertical="top" wrapText="1"/>
    </xf>
    <xf numFmtId="1" fontId="6" fillId="0" borderId="0" xfId="8" applyNumberFormat="1" applyFont="1" applyAlignment="1">
      <alignment horizontal="center" vertical="top" wrapText="1"/>
    </xf>
    <xf numFmtId="164" fontId="6" fillId="0" borderId="0" xfId="8" applyNumberFormat="1" applyFont="1" applyAlignment="1">
      <alignment horizontal="right" vertical="top" wrapText="1"/>
    </xf>
    <xf numFmtId="0" fontId="6" fillId="0" borderId="0" xfId="8" applyFont="1" applyAlignment="1">
      <alignment horizontal="left" vertical="top" wrapText="1"/>
    </xf>
    <xf numFmtId="0" fontId="3" fillId="0" borderId="0" xfId="9" applyFont="1"/>
    <xf numFmtId="0" fontId="4" fillId="0" borderId="0" xfId="9" applyFont="1"/>
    <xf numFmtId="0" fontId="7" fillId="0" borderId="10" xfId="0" applyFont="1" applyBorder="1" applyProtection="1">
      <protection locked="0"/>
    </xf>
    <xf numFmtId="0" fontId="7" fillId="0" borderId="61" xfId="0" applyFont="1" applyBorder="1" applyProtection="1">
      <protection locked="0"/>
    </xf>
    <xf numFmtId="164" fontId="6" fillId="0" borderId="31" xfId="0" applyNumberFormat="1" applyFont="1" applyBorder="1" applyProtection="1">
      <protection locked="0"/>
    </xf>
    <xf numFmtId="1" fontId="6" fillId="0" borderId="31" xfId="0" applyNumberFormat="1" applyFont="1" applyBorder="1" applyProtection="1">
      <protection locked="0"/>
    </xf>
    <xf numFmtId="2" fontId="6" fillId="0" borderId="31" xfId="0" applyNumberFormat="1" applyFont="1" applyBorder="1" applyProtection="1">
      <protection locked="0"/>
    </xf>
    <xf numFmtId="2" fontId="6" fillId="2" borderId="31" xfId="0" applyNumberFormat="1" applyFont="1" applyFill="1" applyBorder="1" applyProtection="1">
      <protection locked="0"/>
    </xf>
    <xf numFmtId="0" fontId="7" fillId="0" borderId="45" xfId="0" applyFont="1" applyBorder="1" applyProtection="1">
      <protection locked="0"/>
    </xf>
    <xf numFmtId="0" fontId="7" fillId="0" borderId="62" xfId="0" applyFont="1" applyBorder="1" applyProtection="1">
      <protection locked="0"/>
    </xf>
    <xf numFmtId="164" fontId="6" fillId="0" borderId="51" xfId="0" applyNumberFormat="1" applyFont="1" applyBorder="1" applyProtection="1">
      <protection locked="0"/>
    </xf>
    <xf numFmtId="1" fontId="6" fillId="0" borderId="51" xfId="0" applyNumberFormat="1" applyFont="1" applyBorder="1" applyProtection="1">
      <protection locked="0"/>
    </xf>
    <xf numFmtId="0" fontId="6" fillId="0" borderId="51" xfId="0" applyFont="1" applyBorder="1" applyAlignment="1" applyProtection="1">
      <alignment horizontal="left"/>
      <protection locked="0"/>
    </xf>
    <xf numFmtId="2" fontId="6" fillId="0" borderId="51" xfId="0" applyNumberFormat="1" applyFont="1" applyBorder="1" applyProtection="1">
      <protection locked="0"/>
    </xf>
    <xf numFmtId="2" fontId="6" fillId="2" borderId="51" xfId="0" applyNumberFormat="1" applyFont="1" applyFill="1" applyBorder="1" applyProtection="1">
      <protection locked="0"/>
    </xf>
    <xf numFmtId="0" fontId="8" fillId="0" borderId="63" xfId="0" applyFont="1" applyBorder="1" applyAlignment="1" applyProtection="1">
      <alignment horizontal="right"/>
      <protection locked="0"/>
    </xf>
    <xf numFmtId="0" fontId="7" fillId="0" borderId="42" xfId="0" applyFont="1" applyBorder="1" applyProtection="1">
      <protection locked="0"/>
    </xf>
    <xf numFmtId="3" fontId="7" fillId="2" borderId="18" xfId="0" applyNumberFormat="1" applyFont="1" applyFill="1" applyBorder="1" applyProtection="1">
      <protection locked="0"/>
    </xf>
    <xf numFmtId="6" fontId="6" fillId="0" borderId="31" xfId="0" applyNumberFormat="1" applyFont="1" applyBorder="1" applyProtection="1">
      <protection locked="0"/>
    </xf>
    <xf numFmtId="1" fontId="6" fillId="0" borderId="64" xfId="0" applyNumberFormat="1" applyFont="1" applyBorder="1" applyAlignment="1" applyProtection="1">
      <alignment horizontal="right"/>
      <protection locked="0"/>
    </xf>
    <xf numFmtId="0" fontId="7" fillId="0" borderId="47" xfId="0" applyFont="1" applyBorder="1" applyProtection="1">
      <protection locked="0"/>
    </xf>
    <xf numFmtId="0" fontId="4" fillId="2" borderId="0" xfId="0" applyFont="1" applyFill="1" applyProtection="1">
      <protection locked="0"/>
    </xf>
    <xf numFmtId="0" fontId="7" fillId="0" borderId="65" xfId="0" applyFont="1" applyBorder="1" applyProtection="1">
      <protection locked="0"/>
    </xf>
    <xf numFmtId="0" fontId="6" fillId="0" borderId="8" xfId="0" applyFont="1" applyBorder="1" applyProtection="1">
      <protection locked="0"/>
    </xf>
    <xf numFmtId="0" fontId="6" fillId="0" borderId="57" xfId="0" applyFont="1" applyBorder="1" applyAlignment="1" applyProtection="1">
      <alignment horizontal="right"/>
      <protection locked="0"/>
    </xf>
    <xf numFmtId="0" fontId="6" fillId="0" borderId="57" xfId="0" applyFont="1" applyBorder="1" applyProtection="1">
      <protection locked="0"/>
    </xf>
    <xf numFmtId="164" fontId="6" fillId="0" borderId="57" xfId="0" applyNumberFormat="1" applyFont="1" applyBorder="1" applyAlignment="1" applyProtection="1">
      <alignment horizontal="right"/>
      <protection locked="0"/>
    </xf>
    <xf numFmtId="0" fontId="3" fillId="19" borderId="9" xfId="8" applyFont="1" applyFill="1" applyBorder="1" applyAlignment="1">
      <alignment vertical="center" wrapText="1"/>
    </xf>
    <xf numFmtId="0" fontId="3" fillId="19" borderId="0" xfId="8" applyFont="1" applyFill="1" applyAlignment="1">
      <alignment vertical="center" wrapText="1"/>
    </xf>
    <xf numFmtId="0" fontId="3" fillId="19" borderId="10" xfId="8" applyFont="1" applyFill="1" applyBorder="1" applyAlignment="1">
      <alignment vertical="center" wrapText="1"/>
    </xf>
    <xf numFmtId="0" fontId="3" fillId="18" borderId="16" xfId="8" applyFont="1" applyFill="1" applyBorder="1" applyAlignment="1">
      <alignment horizontal="center" vertical="center" wrapText="1"/>
    </xf>
    <xf numFmtId="0" fontId="3" fillId="18" borderId="15" xfId="8" applyFont="1" applyFill="1" applyBorder="1" applyAlignment="1">
      <alignment horizontal="center" vertical="center" wrapText="1"/>
    </xf>
    <xf numFmtId="0" fontId="61" fillId="18" borderId="15" xfId="8" applyFont="1" applyFill="1" applyBorder="1" applyAlignment="1">
      <alignment horizontal="left" wrapText="1"/>
    </xf>
    <xf numFmtId="0" fontId="61" fillId="18" borderId="26" xfId="8" applyFont="1" applyFill="1" applyBorder="1" applyAlignment="1">
      <alignment horizontal="left" wrapText="1"/>
    </xf>
    <xf numFmtId="0" fontId="61" fillId="18" borderId="6" xfId="8" applyFont="1" applyFill="1" applyBorder="1" applyAlignment="1">
      <alignment horizontal="left" wrapText="1"/>
    </xf>
    <xf numFmtId="0" fontId="61" fillId="18" borderId="4" xfId="8" applyFont="1" applyFill="1" applyBorder="1" applyAlignment="1">
      <alignment horizontal="left" wrapText="1"/>
    </xf>
    <xf numFmtId="0" fontId="3" fillId="18" borderId="11" xfId="8" applyFont="1" applyFill="1" applyBorder="1" applyAlignment="1">
      <alignment horizontal="right" vertical="center" wrapText="1"/>
    </xf>
    <xf numFmtId="0" fontId="3" fillId="18" borderId="6" xfId="8" applyFont="1" applyFill="1" applyBorder="1" applyAlignment="1">
      <alignment horizontal="right" vertical="center" wrapText="1"/>
    </xf>
    <xf numFmtId="0" fontId="46" fillId="20" borderId="11" xfId="8" applyFont="1" applyFill="1" applyBorder="1" applyAlignment="1">
      <alignment horizontal="left" vertical="center" wrapText="1"/>
    </xf>
    <xf numFmtId="0" fontId="46" fillId="20" borderId="6" xfId="8" applyFont="1" applyFill="1" applyBorder="1" applyAlignment="1">
      <alignment horizontal="left" vertical="center" wrapText="1"/>
    </xf>
    <xf numFmtId="0" fontId="46" fillId="20" borderId="4" xfId="8" applyFont="1" applyFill="1" applyBorder="1" applyAlignment="1">
      <alignment horizontal="left" vertical="center" wrapText="1"/>
    </xf>
    <xf numFmtId="0" fontId="38" fillId="21" borderId="53" xfId="8" applyFont="1" applyFill="1" applyBorder="1" applyAlignment="1">
      <alignment horizontal="right" vertical="center" wrapText="1"/>
    </xf>
    <xf numFmtId="0" fontId="38" fillId="21" borderId="54" xfId="8" applyFont="1" applyFill="1" applyBorder="1" applyAlignment="1">
      <alignment horizontal="right" vertical="center" wrapText="1"/>
    </xf>
    <xf numFmtId="0" fontId="38" fillId="21" borderId="55" xfId="8" applyFont="1" applyFill="1" applyBorder="1" applyAlignment="1">
      <alignment horizontal="right" vertical="center" wrapText="1"/>
    </xf>
    <xf numFmtId="0" fontId="3" fillId="18" borderId="35" xfId="8" applyFont="1" applyFill="1" applyBorder="1" applyAlignment="1">
      <alignment horizontal="right" vertical="center" wrapText="1"/>
    </xf>
    <xf numFmtId="0" fontId="3" fillId="18" borderId="17" xfId="8" applyFont="1" applyFill="1" applyBorder="1" applyAlignment="1">
      <alignment horizontal="right" vertical="center" wrapText="1"/>
    </xf>
    <xf numFmtId="0" fontId="3" fillId="18" borderId="58" xfId="8" applyFont="1" applyFill="1" applyBorder="1" applyAlignment="1">
      <alignment horizontal="right" vertical="center" wrapText="1"/>
    </xf>
    <xf numFmtId="0" fontId="46" fillId="20" borderId="16" xfId="8" applyFont="1" applyFill="1" applyBorder="1" applyAlignment="1">
      <alignment horizontal="center" vertical="center" wrapText="1"/>
    </xf>
    <xf numFmtId="0" fontId="46" fillId="20" borderId="15" xfId="8" applyFont="1" applyFill="1" applyBorder="1" applyAlignment="1">
      <alignment horizontal="center" vertical="center" wrapText="1"/>
    </xf>
    <xf numFmtId="0" fontId="46" fillId="20" borderId="26" xfId="8" applyFont="1" applyFill="1" applyBorder="1" applyAlignment="1">
      <alignment horizontal="center" vertical="center" wrapText="1"/>
    </xf>
    <xf numFmtId="0" fontId="3" fillId="22" borderId="42" xfId="8" applyFont="1" applyFill="1" applyBorder="1" applyAlignment="1">
      <alignment horizontal="left" vertical="top"/>
    </xf>
    <xf numFmtId="0" fontId="3" fillId="22" borderId="18" xfId="8" applyFont="1" applyFill="1" applyBorder="1" applyAlignment="1">
      <alignment horizontal="left" vertical="top"/>
    </xf>
    <xf numFmtId="0" fontId="3" fillId="22" borderId="43" xfId="8" applyFont="1" applyFill="1" applyBorder="1" applyAlignment="1">
      <alignment horizontal="left" vertical="top"/>
    </xf>
    <xf numFmtId="0" fontId="35" fillId="22" borderId="1" xfId="8" applyFont="1" applyFill="1" applyBorder="1" applyAlignment="1">
      <alignment horizontal="left" vertical="top" wrapText="1"/>
    </xf>
    <xf numFmtId="0" fontId="35" fillId="22" borderId="0" xfId="8" applyFont="1" applyFill="1" applyAlignment="1">
      <alignment horizontal="left" vertical="top" wrapText="1"/>
    </xf>
    <xf numFmtId="0" fontId="35" fillId="22" borderId="39" xfId="8" applyFont="1" applyFill="1" applyBorder="1" applyAlignment="1">
      <alignment horizontal="left" vertical="top" wrapText="1"/>
    </xf>
    <xf numFmtId="0" fontId="35" fillId="22" borderId="40" xfId="8" applyFont="1" applyFill="1" applyBorder="1" applyAlignment="1">
      <alignment horizontal="left" vertical="top" wrapText="1"/>
    </xf>
    <xf numFmtId="0" fontId="35" fillId="22" borderId="5" xfId="8" applyFont="1" applyFill="1" applyBorder="1" applyAlignment="1">
      <alignment horizontal="left" vertical="top" wrapText="1"/>
    </xf>
    <xf numFmtId="0" fontId="35" fillId="22" borderId="41" xfId="8" applyFont="1" applyFill="1" applyBorder="1" applyAlignment="1">
      <alignment horizontal="left" vertical="top" wrapText="1"/>
    </xf>
    <xf numFmtId="0" fontId="3" fillId="18" borderId="9" xfId="8" applyFont="1" applyFill="1" applyBorder="1" applyAlignment="1">
      <alignment horizontal="right" vertical="center" wrapText="1"/>
    </xf>
    <xf numFmtId="0" fontId="3" fillId="18" borderId="0" xfId="8" applyFont="1" applyFill="1" applyAlignment="1">
      <alignment horizontal="right" vertical="center" wrapText="1"/>
    </xf>
    <xf numFmtId="164" fontId="3" fillId="18" borderId="0" xfId="8" applyNumberFormat="1" applyFont="1" applyFill="1" applyAlignment="1">
      <alignment horizontal="center" vertical="center" wrapText="1"/>
    </xf>
    <xf numFmtId="0" fontId="46" fillId="20" borderId="11" xfId="8" applyFont="1" applyFill="1" applyBorder="1" applyAlignment="1">
      <alignment horizontal="right" vertical="center" wrapText="1"/>
    </xf>
    <xf numFmtId="0" fontId="46" fillId="20" borderId="6" xfId="8" applyFont="1" applyFill="1" applyBorder="1" applyAlignment="1">
      <alignment horizontal="right" vertical="center" wrapText="1"/>
    </xf>
    <xf numFmtId="0" fontId="46" fillId="20" borderId="4" xfId="8" applyFont="1" applyFill="1" applyBorder="1" applyAlignment="1">
      <alignment horizontal="right" vertical="center" wrapText="1"/>
    </xf>
    <xf numFmtId="164" fontId="46" fillId="20" borderId="11" xfId="8" applyNumberFormat="1" applyFont="1" applyFill="1" applyBorder="1" applyAlignment="1">
      <alignment horizontal="center" vertical="center" wrapText="1"/>
    </xf>
    <xf numFmtId="164" fontId="46" fillId="20" borderId="4" xfId="8" applyNumberFormat="1" applyFont="1" applyFill="1" applyBorder="1" applyAlignment="1">
      <alignment horizontal="center" vertical="center" wrapText="1"/>
    </xf>
    <xf numFmtId="0" fontId="60" fillId="17" borderId="0" xfId="0" applyFont="1" applyFill="1" applyAlignment="1">
      <alignment horizontal="left" vertical="center" wrapText="1"/>
    </xf>
    <xf numFmtId="0" fontId="60" fillId="17" borderId="6" xfId="0" applyFont="1" applyFill="1" applyBorder="1" applyAlignment="1">
      <alignment horizontal="left" vertical="center" wrapText="1"/>
    </xf>
    <xf numFmtId="0" fontId="3" fillId="16" borderId="14" xfId="0" applyFont="1" applyFill="1" applyBorder="1" applyAlignment="1">
      <alignment horizontal="center" vertical="center" wrapText="1"/>
    </xf>
    <xf numFmtId="0" fontId="44" fillId="13" borderId="7"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3" fillId="16" borderId="44" xfId="0" applyFont="1" applyFill="1" applyBorder="1" applyAlignment="1">
      <alignment horizontal="center" vertical="center" wrapText="1"/>
    </xf>
    <xf numFmtId="0" fontId="3" fillId="16" borderId="48"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4" fillId="0" borderId="13" xfId="0" applyFont="1" applyBorder="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52" fillId="0" borderId="16" xfId="0" applyFont="1" applyBorder="1"/>
    <xf numFmtId="0" fontId="52" fillId="0" borderId="15" xfId="0" applyFont="1" applyBorder="1"/>
    <xf numFmtId="0" fontId="52" fillId="0" borderId="26" xfId="0" applyFont="1" applyBorder="1"/>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26" xfId="0" applyFont="1" applyBorder="1" applyAlignment="1">
      <alignment horizontal="left" vertical="center" wrapText="1"/>
    </xf>
    <xf numFmtId="0" fontId="4" fillId="0" borderId="13"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5" fillId="0" borderId="16" xfId="0" applyFont="1" applyBorder="1" applyAlignment="1">
      <alignment horizontal="left" vertical="center" wrapText="1"/>
    </xf>
    <xf numFmtId="0" fontId="45" fillId="0" borderId="15" xfId="0" applyFont="1" applyBorder="1" applyAlignment="1">
      <alignment horizontal="left" vertical="center" wrapText="1"/>
    </xf>
    <xf numFmtId="0" fontId="45" fillId="0" borderId="26" xfId="0" applyFont="1" applyBorder="1" applyAlignment="1">
      <alignment horizontal="left" vertical="center" wrapText="1"/>
    </xf>
    <xf numFmtId="0" fontId="45" fillId="0" borderId="9" xfId="0" applyFont="1" applyBorder="1" applyAlignment="1">
      <alignment horizontal="left" vertical="center" wrapText="1"/>
    </xf>
    <xf numFmtId="0" fontId="45" fillId="0" borderId="0" xfId="0" applyFont="1" applyAlignment="1">
      <alignment horizontal="left" vertical="center" wrapText="1"/>
    </xf>
    <xf numFmtId="0" fontId="45" fillId="0" borderId="10" xfId="0" applyFont="1" applyBorder="1" applyAlignment="1">
      <alignment horizontal="left" vertical="center" wrapText="1"/>
    </xf>
    <xf numFmtId="0" fontId="45" fillId="0" borderId="11" xfId="0" applyFont="1" applyBorder="1" applyAlignment="1">
      <alignment horizontal="left" vertical="center" wrapText="1"/>
    </xf>
    <xf numFmtId="0" fontId="45" fillId="0" borderId="6" xfId="0" applyFont="1" applyBorder="1" applyAlignment="1">
      <alignment horizontal="left" vertical="center" wrapText="1"/>
    </xf>
    <xf numFmtId="0" fontId="45" fillId="0" borderId="4" xfId="0" applyFont="1" applyBorder="1" applyAlignment="1">
      <alignment horizontal="left" vertical="center" wrapText="1"/>
    </xf>
    <xf numFmtId="0" fontId="4" fillId="0" borderId="14" xfId="0" applyFont="1" applyBorder="1" applyAlignment="1">
      <alignment horizontal="left" vertical="center" wrapText="1" indent="2" readingOrder="1"/>
    </xf>
    <xf numFmtId="0" fontId="4" fillId="0" borderId="14" xfId="0" applyFont="1" applyBorder="1" applyAlignment="1">
      <alignment horizontal="left" vertical="top" wrapText="1"/>
    </xf>
    <xf numFmtId="0" fontId="3" fillId="14" borderId="14" xfId="0" applyFont="1" applyFill="1" applyBorder="1" applyAlignment="1">
      <alignment horizontal="left" vertical="center" wrapText="1"/>
    </xf>
    <xf numFmtId="0" fontId="3" fillId="8" borderId="14" xfId="0" applyFont="1" applyFill="1" applyBorder="1" applyAlignment="1">
      <alignment horizontal="left" vertical="center" wrapText="1" readingOrder="1"/>
    </xf>
    <xf numFmtId="0" fontId="46" fillId="13" borderId="14" xfId="0" applyFont="1" applyFill="1" applyBorder="1" applyAlignment="1">
      <alignment horizontal="left" vertical="center" wrapText="1" readingOrder="1"/>
    </xf>
    <xf numFmtId="0" fontId="54" fillId="17" borderId="14" xfId="0" applyFont="1" applyFill="1" applyBorder="1" applyAlignment="1">
      <alignment horizontal="center" vertical="center"/>
    </xf>
    <xf numFmtId="0" fontId="47" fillId="7" borderId="14" xfId="0" applyFont="1" applyFill="1" applyBorder="1" applyAlignment="1">
      <alignment horizontal="left" vertical="center" wrapText="1" indent="2"/>
    </xf>
    <xf numFmtId="0" fontId="41" fillId="10" borderId="14" xfId="0" applyFont="1" applyFill="1" applyBorder="1" applyAlignment="1">
      <alignment horizontal="center" vertical="center"/>
    </xf>
    <xf numFmtId="0" fontId="47" fillId="7" borderId="14" xfId="0" applyFont="1" applyFill="1" applyBorder="1" applyAlignment="1">
      <alignment horizontal="center" vertical="center" wrapText="1"/>
    </xf>
    <xf numFmtId="0" fontId="29" fillId="13" borderId="14" xfId="0" applyFont="1" applyFill="1" applyBorder="1" applyAlignment="1">
      <alignment horizontal="center" vertical="center" wrapText="1"/>
    </xf>
    <xf numFmtId="0" fontId="46" fillId="13" borderId="14" xfId="0" applyFont="1" applyFill="1" applyBorder="1" applyAlignment="1">
      <alignment horizontal="center" vertical="center"/>
    </xf>
    <xf numFmtId="0" fontId="46" fillId="13" borderId="44" xfId="0" applyFont="1" applyFill="1" applyBorder="1" applyAlignment="1">
      <alignment horizontal="center" vertical="center" wrapText="1"/>
    </xf>
    <xf numFmtId="0" fontId="46" fillId="13" borderId="48" xfId="0" applyFont="1" applyFill="1" applyBorder="1" applyAlignment="1">
      <alignment horizontal="center" vertical="center" wrapText="1"/>
    </xf>
    <xf numFmtId="0" fontId="46" fillId="13" borderId="3"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36" fillId="10" borderId="15" xfId="0" applyFont="1" applyFill="1" applyBorder="1" applyAlignment="1">
      <alignment horizontal="center" vertical="center" wrapText="1"/>
    </xf>
    <xf numFmtId="0" fontId="36" fillId="10" borderId="26" xfId="0" applyFont="1" applyFill="1" applyBorder="1" applyAlignment="1">
      <alignment horizontal="center" vertical="center" wrapText="1"/>
    </xf>
    <xf numFmtId="0" fontId="36" fillId="10" borderId="11" xfId="0" applyFont="1" applyFill="1" applyBorder="1" applyAlignment="1">
      <alignment horizontal="center" vertical="center" wrapText="1"/>
    </xf>
    <xf numFmtId="0" fontId="36" fillId="10" borderId="6" xfId="0" applyFont="1" applyFill="1" applyBorder="1" applyAlignment="1">
      <alignment horizontal="center" vertical="center" wrapText="1"/>
    </xf>
    <xf numFmtId="0" fontId="36" fillId="10" borderId="4" xfId="0" applyFont="1" applyFill="1" applyBorder="1" applyAlignment="1">
      <alignment horizontal="center" vertical="center" wrapText="1"/>
    </xf>
    <xf numFmtId="0" fontId="42" fillId="13" borderId="14" xfId="0" applyFont="1" applyFill="1" applyBorder="1" applyAlignment="1">
      <alignment horizontal="center" vertical="center"/>
    </xf>
    <xf numFmtId="0" fontId="43" fillId="6" borderId="14" xfId="0" applyFont="1" applyFill="1" applyBorder="1" applyAlignment="1">
      <alignment horizontal="left" vertical="center" wrapText="1"/>
    </xf>
    <xf numFmtId="0" fontId="48" fillId="0" borderId="14" xfId="0" applyFont="1" applyBorder="1" applyAlignment="1">
      <alignment horizontal="left" vertical="center" wrapText="1" indent="2"/>
    </xf>
    <xf numFmtId="165" fontId="7" fillId="7" borderId="6" xfId="0" applyNumberFormat="1" applyFont="1" applyFill="1" applyBorder="1" applyAlignment="1">
      <alignment horizontal="center"/>
    </xf>
    <xf numFmtId="0" fontId="10" fillId="0" borderId="0" xfId="0" applyFont="1" applyAlignment="1" applyProtection="1">
      <alignment horizontal="center"/>
      <protection locked="0"/>
    </xf>
    <xf numFmtId="0" fontId="7" fillId="0" borderId="0" xfId="0" applyFont="1" applyProtection="1">
      <protection locked="0"/>
    </xf>
    <xf numFmtId="0" fontId="10" fillId="0" borderId="0" xfId="0" applyFont="1" applyProtection="1">
      <protection locked="0"/>
    </xf>
    <xf numFmtId="165" fontId="8" fillId="0" borderId="14" xfId="0" applyNumberFormat="1"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2" borderId="21" xfId="0" applyFont="1" applyFill="1" applyBorder="1" applyAlignment="1" applyProtection="1">
      <alignment horizontal="center"/>
      <protection locked="0"/>
    </xf>
    <xf numFmtId="0" fontId="3" fillId="6" borderId="27" xfId="0" applyFont="1" applyFill="1" applyBorder="1" applyAlignment="1">
      <alignment horizontal="center"/>
    </xf>
    <xf numFmtId="0" fontId="3" fillId="6" borderId="32" xfId="0" applyFont="1" applyFill="1" applyBorder="1" applyAlignment="1">
      <alignment horizontal="center"/>
    </xf>
    <xf numFmtId="0" fontId="3" fillId="6" borderId="42" xfId="0" applyFont="1" applyFill="1" applyBorder="1" applyAlignment="1">
      <alignment horizontal="center"/>
    </xf>
    <xf numFmtId="0" fontId="3" fillId="6" borderId="18" xfId="0" applyFont="1" applyFill="1" applyBorder="1" applyAlignment="1">
      <alignment horizontal="center"/>
    </xf>
    <xf numFmtId="0" fontId="3" fillId="6" borderId="43" xfId="0" applyFont="1" applyFill="1" applyBorder="1" applyAlignment="1">
      <alignment horizontal="center"/>
    </xf>
    <xf numFmtId="0" fontId="31" fillId="6" borderId="1" xfId="0" applyFont="1" applyFill="1" applyBorder="1" applyAlignment="1">
      <alignment horizontal="center" vertical="center"/>
    </xf>
    <xf numFmtId="0" fontId="31" fillId="6" borderId="0" xfId="0" applyFont="1" applyFill="1" applyAlignment="1">
      <alignment horizontal="center" vertical="center"/>
    </xf>
    <xf numFmtId="0" fontId="31" fillId="6" borderId="39" xfId="0" applyFont="1" applyFill="1" applyBorder="1" applyAlignment="1">
      <alignment horizontal="center" vertical="center"/>
    </xf>
    <xf numFmtId="0" fontId="31" fillId="6" borderId="40" xfId="0" applyFont="1" applyFill="1" applyBorder="1" applyAlignment="1">
      <alignment horizontal="center" vertical="center"/>
    </xf>
    <xf numFmtId="0" fontId="31" fillId="6" borderId="5" xfId="0" applyFont="1" applyFill="1" applyBorder="1" applyAlignment="1">
      <alignment horizontal="center" vertical="center"/>
    </xf>
    <xf numFmtId="0" fontId="31" fillId="6" borderId="41" xfId="0" applyFont="1" applyFill="1" applyBorder="1" applyAlignment="1">
      <alignment horizontal="center" vertical="center"/>
    </xf>
    <xf numFmtId="0" fontId="36" fillId="10" borderId="16" xfId="0" applyFont="1" applyFill="1" applyBorder="1" applyAlignment="1" applyProtection="1">
      <alignment horizontal="center"/>
      <protection locked="0"/>
    </xf>
    <xf numFmtId="0" fontId="36" fillId="10" borderId="15" xfId="0" applyFont="1" applyFill="1" applyBorder="1" applyAlignment="1" applyProtection="1">
      <alignment horizontal="center"/>
      <protection locked="0"/>
    </xf>
    <xf numFmtId="0" fontId="36" fillId="10" borderId="26" xfId="0" applyFont="1" applyFill="1" applyBorder="1" applyAlignment="1" applyProtection="1">
      <alignment horizontal="center"/>
      <protection locked="0"/>
    </xf>
    <xf numFmtId="0" fontId="8" fillId="10" borderId="9" xfId="0" applyFont="1" applyFill="1" applyBorder="1" applyAlignment="1" applyProtection="1">
      <alignment horizontal="center"/>
      <protection locked="0"/>
    </xf>
    <xf numFmtId="0" fontId="8" fillId="10" borderId="0" xfId="0" applyFont="1" applyFill="1" applyAlignment="1" applyProtection="1">
      <alignment horizontal="center"/>
      <protection locked="0"/>
    </xf>
    <xf numFmtId="0" fontId="8" fillId="10" borderId="10" xfId="0" applyFont="1" applyFill="1" applyBorder="1" applyAlignment="1" applyProtection="1">
      <alignment horizontal="center"/>
      <protection locked="0"/>
    </xf>
    <xf numFmtId="0" fontId="33" fillId="8" borderId="11" xfId="0" applyFont="1" applyFill="1" applyBorder="1" applyAlignment="1" applyProtection="1">
      <alignment horizontal="center"/>
      <protection locked="0"/>
    </xf>
    <xf numFmtId="0" fontId="33" fillId="8" borderId="6" xfId="0" applyFont="1" applyFill="1" applyBorder="1" applyAlignment="1" applyProtection="1">
      <alignment horizontal="center"/>
      <protection locked="0"/>
    </xf>
    <xf numFmtId="0" fontId="33" fillId="8" borderId="4" xfId="0" applyFont="1" applyFill="1" applyBorder="1" applyAlignment="1" applyProtection="1">
      <alignment horizontal="center"/>
      <protection locked="0"/>
    </xf>
    <xf numFmtId="0" fontId="8" fillId="10" borderId="20" xfId="0" applyFont="1" applyFill="1" applyBorder="1" applyAlignment="1">
      <alignment horizontal="center"/>
    </xf>
    <xf numFmtId="0" fontId="8" fillId="10" borderId="21" xfId="0" applyFont="1" applyFill="1" applyBorder="1" applyAlignment="1">
      <alignment horizontal="center"/>
    </xf>
    <xf numFmtId="0" fontId="8" fillId="10" borderId="30" xfId="0" applyFont="1" applyFill="1" applyBorder="1" applyAlignment="1">
      <alignment horizontal="center"/>
    </xf>
    <xf numFmtId="0" fontId="35" fillId="7" borderId="47" xfId="0" applyFont="1" applyFill="1" applyBorder="1" applyAlignment="1">
      <alignment horizontal="right"/>
    </xf>
    <xf numFmtId="0" fontId="35" fillId="7" borderId="2" xfId="0" applyFont="1" applyFill="1" applyBorder="1" applyAlignment="1">
      <alignment horizontal="right"/>
    </xf>
    <xf numFmtId="0" fontId="8" fillId="10" borderId="46" xfId="0" applyFont="1" applyFill="1" applyBorder="1" applyAlignment="1">
      <alignment horizontal="right" vertical="center"/>
    </xf>
    <xf numFmtId="0" fontId="8" fillId="10" borderId="26" xfId="0" applyFont="1" applyFill="1" applyBorder="1" applyAlignment="1">
      <alignment horizontal="right" vertical="center"/>
    </xf>
    <xf numFmtId="0" fontId="8" fillId="10" borderId="40" xfId="0" applyFont="1" applyFill="1" applyBorder="1" applyAlignment="1">
      <alignment horizontal="right" vertical="center"/>
    </xf>
    <xf numFmtId="0" fontId="8" fillId="10" borderId="8" xfId="0" applyFont="1" applyFill="1" applyBorder="1" applyAlignment="1">
      <alignment horizontal="right" vertical="center"/>
    </xf>
    <xf numFmtId="0" fontId="4" fillId="8" borderId="9" xfId="0" applyFont="1" applyFill="1" applyBorder="1" applyAlignment="1" applyProtection="1">
      <alignment horizontal="center" vertical="center" wrapText="1"/>
      <protection locked="0"/>
    </xf>
    <xf numFmtId="0" fontId="4" fillId="8" borderId="0" xfId="0" applyFont="1" applyFill="1" applyAlignment="1" applyProtection="1">
      <alignment horizontal="center" vertical="center" wrapText="1"/>
      <protection locked="0"/>
    </xf>
    <xf numFmtId="0" fontId="4" fillId="8" borderId="10" xfId="0" applyFont="1" applyFill="1" applyBorder="1" applyAlignment="1" applyProtection="1">
      <alignment horizontal="center" vertical="center" wrapText="1"/>
      <protection locked="0"/>
    </xf>
    <xf numFmtId="0" fontId="32" fillId="8" borderId="9" xfId="4" applyFont="1" applyFill="1" applyBorder="1" applyAlignment="1" applyProtection="1">
      <alignment horizontal="center" wrapText="1"/>
      <protection locked="0"/>
    </xf>
    <xf numFmtId="0" fontId="32" fillId="8" borderId="0" xfId="4" applyFont="1" applyFill="1" applyBorder="1" applyAlignment="1" applyProtection="1">
      <alignment horizontal="center" wrapText="1"/>
      <protection locked="0"/>
    </xf>
    <xf numFmtId="0" fontId="32" fillId="8" borderId="10" xfId="4" applyFont="1" applyFill="1" applyBorder="1" applyAlignment="1" applyProtection="1">
      <alignment horizontal="center" wrapText="1"/>
      <protection locked="0"/>
    </xf>
    <xf numFmtId="0" fontId="19" fillId="0" borderId="0" xfId="0" applyFont="1" applyAlignment="1" applyProtection="1">
      <alignment horizontal="center"/>
      <protection locked="0"/>
    </xf>
    <xf numFmtId="0" fontId="15" fillId="0" borderId="0" xfId="0" applyFont="1" applyAlignment="1" applyProtection="1">
      <alignment wrapText="1"/>
      <protection locked="0"/>
    </xf>
    <xf numFmtId="0" fontId="6" fillId="0" borderId="9" xfId="0" applyFont="1" applyBorder="1" applyAlignment="1" applyProtection="1">
      <alignment horizontal="center"/>
      <protection locked="0"/>
    </xf>
    <xf numFmtId="0" fontId="6" fillId="0" borderId="0" xfId="0" applyFont="1" applyAlignment="1" applyProtection="1">
      <alignment horizontal="center"/>
      <protection locked="0"/>
    </xf>
    <xf numFmtId="0" fontId="9" fillId="0" borderId="0" xfId="0" applyFont="1" applyProtection="1">
      <protection locked="0"/>
    </xf>
    <xf numFmtId="0" fontId="4" fillId="0" borderId="0" xfId="0" applyFont="1" applyAlignment="1" applyProtection="1">
      <alignment horizontal="center"/>
      <protection locked="0"/>
    </xf>
    <xf numFmtId="0" fontId="38" fillId="10" borderId="0" xfId="0" applyFont="1" applyFill="1" applyAlignment="1" applyProtection="1">
      <alignment horizontal="left" vertical="center"/>
      <protection locked="0"/>
    </xf>
    <xf numFmtId="0" fontId="34" fillId="0" borderId="0" xfId="0" applyFont="1" applyAlignment="1" applyProtection="1">
      <alignment horizontal="right"/>
      <protection locked="0"/>
    </xf>
    <xf numFmtId="0" fontId="34" fillId="0" borderId="10" xfId="0" applyFont="1" applyBorder="1" applyAlignment="1" applyProtection="1">
      <alignment horizontal="right"/>
      <protection locked="0"/>
    </xf>
    <xf numFmtId="0" fontId="10" fillId="10" borderId="0" xfId="0" applyFont="1" applyFill="1" applyAlignment="1" applyProtection="1">
      <alignment horizontal="right"/>
      <protection locked="0"/>
    </xf>
    <xf numFmtId="0" fontId="8" fillId="0" borderId="0" xfId="0" applyFont="1" applyProtection="1">
      <protection locked="0"/>
    </xf>
    <xf numFmtId="0" fontId="30" fillId="5" borderId="0" xfId="0" applyFont="1" applyFill="1" applyAlignment="1" applyProtection="1">
      <alignment horizontal="center" vertical="center"/>
      <protection locked="0"/>
    </xf>
    <xf numFmtId="14" fontId="7" fillId="0" borderId="21" xfId="0" applyNumberFormat="1" applyFont="1" applyBorder="1" applyProtection="1">
      <protection locked="0"/>
    </xf>
    <xf numFmtId="14" fontId="7" fillId="0" borderId="30" xfId="0" applyNumberFormat="1" applyFont="1" applyBorder="1" applyProtection="1">
      <protection locked="0"/>
    </xf>
    <xf numFmtId="0" fontId="7" fillId="0" borderId="11" xfId="0" applyFont="1" applyBorder="1" applyProtection="1">
      <protection locked="0"/>
    </xf>
    <xf numFmtId="0" fontId="7" fillId="0" borderId="6" xfId="0" applyFont="1" applyBorder="1" applyProtection="1">
      <protection locked="0"/>
    </xf>
    <xf numFmtId="0" fontId="7" fillId="0" borderId="22" xfId="0" applyFont="1" applyBorder="1" applyProtection="1">
      <protection locked="0"/>
    </xf>
    <xf numFmtId="0" fontId="6" fillId="0" borderId="10" xfId="0" applyFont="1" applyBorder="1" applyAlignment="1" applyProtection="1">
      <alignment horizontal="center"/>
      <protection locked="0"/>
    </xf>
    <xf numFmtId="0" fontId="7" fillId="0" borderId="16" xfId="0" applyFont="1" applyBorder="1" applyAlignment="1" applyProtection="1">
      <alignment horizontal="left"/>
      <protection locked="0"/>
    </xf>
    <xf numFmtId="0" fontId="7" fillId="0" borderId="15" xfId="0" applyFont="1" applyBorder="1" applyAlignment="1" applyProtection="1">
      <alignment horizontal="left"/>
      <protection locked="0"/>
    </xf>
    <xf numFmtId="0" fontId="7" fillId="0" borderId="24" xfId="0" applyFont="1" applyBorder="1" applyAlignment="1" applyProtection="1">
      <alignment horizontal="left"/>
      <protection locked="0"/>
    </xf>
    <xf numFmtId="164" fontId="8" fillId="0" borderId="17" xfId="0" applyNumberFormat="1" applyFont="1" applyBorder="1" applyAlignment="1" applyProtection="1">
      <alignment horizontal="center"/>
      <protection locked="0"/>
    </xf>
    <xf numFmtId="0" fontId="3" fillId="0" borderId="17" xfId="0" applyFont="1" applyBorder="1" applyAlignment="1" applyProtection="1">
      <alignment horizontal="center"/>
      <protection locked="0"/>
    </xf>
    <xf numFmtId="0" fontId="8" fillId="0" borderId="35" xfId="0" applyFont="1" applyBorder="1" applyAlignment="1" applyProtection="1">
      <alignment horizontal="center"/>
      <protection locked="0"/>
    </xf>
    <xf numFmtId="0" fontId="8" fillId="0" borderId="17" xfId="0" applyFont="1" applyBorder="1" applyAlignment="1" applyProtection="1">
      <alignment horizontal="center"/>
      <protection locked="0"/>
    </xf>
    <xf numFmtId="14" fontId="7" fillId="4" borderId="13" xfId="0" applyNumberFormat="1" applyFont="1" applyFill="1" applyBorder="1" applyAlignment="1" applyProtection="1">
      <alignment horizontal="center"/>
      <protection locked="0"/>
    </xf>
    <xf numFmtId="14" fontId="7" fillId="4" borderId="7" xfId="0" applyNumberFormat="1" applyFont="1" applyFill="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23" xfId="0" applyFont="1" applyBorder="1" applyAlignment="1" applyProtection="1">
      <alignment horizontal="center"/>
      <protection locked="0"/>
    </xf>
    <xf numFmtId="0" fontId="8" fillId="0" borderId="42" xfId="0" applyFont="1" applyBorder="1" applyAlignment="1" applyProtection="1">
      <alignment horizontal="center"/>
      <protection locked="0"/>
    </xf>
    <xf numFmtId="0" fontId="8" fillId="0" borderId="18" xfId="0" applyFont="1" applyBorder="1" applyAlignment="1" applyProtection="1">
      <alignment horizontal="center"/>
      <protection locked="0"/>
    </xf>
    <xf numFmtId="0" fontId="8" fillId="0" borderId="43" xfId="0" applyFont="1" applyBorder="1" applyAlignment="1" applyProtection="1">
      <alignment horizontal="center"/>
      <protection locked="0"/>
    </xf>
    <xf numFmtId="164" fontId="7" fillId="4" borderId="40" xfId="0" applyNumberFormat="1" applyFont="1" applyFill="1" applyBorder="1" applyAlignment="1" applyProtection="1">
      <alignment horizontal="center"/>
      <protection locked="0"/>
    </xf>
    <xf numFmtId="164" fontId="7" fillId="4" borderId="5" xfId="0" applyNumberFormat="1" applyFont="1" applyFill="1" applyBorder="1" applyAlignment="1" applyProtection="1">
      <alignment horizontal="center"/>
      <protection locked="0"/>
    </xf>
    <xf numFmtId="164" fontId="7" fillId="4" borderId="41" xfId="0" applyNumberFormat="1" applyFont="1" applyFill="1" applyBorder="1" applyAlignment="1" applyProtection="1">
      <alignment horizontal="center"/>
      <protection locked="0"/>
    </xf>
    <xf numFmtId="0" fontId="7" fillId="0" borderId="14" xfId="0" applyFont="1" applyBorder="1" applyAlignment="1" applyProtection="1">
      <alignment horizontal="center"/>
      <protection locked="0"/>
    </xf>
    <xf numFmtId="0" fontId="8" fillId="15" borderId="14" xfId="0" applyFont="1" applyFill="1" applyBorder="1" applyAlignment="1" applyProtection="1">
      <alignment horizontal="center"/>
      <protection locked="0"/>
    </xf>
    <xf numFmtId="0" fontId="8" fillId="15" borderId="36" xfId="0" applyFont="1" applyFill="1" applyBorder="1" applyAlignment="1" applyProtection="1">
      <alignment horizontal="center"/>
      <protection locked="0"/>
    </xf>
    <xf numFmtId="0" fontId="8" fillId="0" borderId="51" xfId="0" applyFont="1" applyBorder="1" applyAlignment="1" applyProtection="1">
      <alignment horizontal="center"/>
      <protection locked="0"/>
    </xf>
    <xf numFmtId="0" fontId="8" fillId="0" borderId="38" xfId="0" applyFont="1" applyBorder="1" applyAlignment="1" applyProtection="1">
      <alignment horizontal="center"/>
      <protection locked="0"/>
    </xf>
    <xf numFmtId="0" fontId="7" fillId="0" borderId="13" xfId="0" applyFont="1" applyBorder="1" applyAlignment="1" applyProtection="1">
      <alignment horizontal="left"/>
      <protection locked="0"/>
    </xf>
    <xf numFmtId="0" fontId="7" fillId="0" borderId="7" xfId="0" applyFont="1" applyBorder="1" applyAlignment="1" applyProtection="1">
      <alignment horizontal="left"/>
      <protection locked="0"/>
    </xf>
    <xf numFmtId="0" fontId="7" fillId="0" borderId="2" xfId="0" applyFont="1" applyBorder="1" applyAlignment="1" applyProtection="1">
      <alignment horizontal="left"/>
      <protection locked="0"/>
    </xf>
    <xf numFmtId="0" fontId="30" fillId="5" borderId="0" xfId="0" applyFont="1" applyFill="1" applyAlignment="1" applyProtection="1">
      <alignment horizontal="center"/>
      <protection locked="0"/>
    </xf>
    <xf numFmtId="0" fontId="46" fillId="13" borderId="0" xfId="0" applyFont="1" applyFill="1" applyAlignment="1" applyProtection="1">
      <alignment vertical="center" wrapText="1"/>
      <protection locked="0"/>
    </xf>
    <xf numFmtId="0" fontId="49" fillId="13" borderId="0" xfId="0" applyFont="1" applyFill="1" applyAlignment="1" applyProtection="1">
      <alignment wrapText="1"/>
      <protection locked="0"/>
    </xf>
    <xf numFmtId="0" fontId="3" fillId="0" borderId="25" xfId="0" applyFont="1" applyBorder="1" applyAlignment="1" applyProtection="1">
      <alignment horizontal="center"/>
      <protection locked="0"/>
    </xf>
    <xf numFmtId="0" fontId="3" fillId="6" borderId="27" xfId="0" applyFont="1" applyFill="1" applyBorder="1" applyAlignment="1" applyProtection="1">
      <alignment horizontal="center"/>
      <protection locked="0"/>
    </xf>
    <xf numFmtId="0" fontId="3" fillId="6" borderId="32" xfId="0" applyFont="1" applyFill="1" applyBorder="1" applyAlignment="1" applyProtection="1">
      <alignment horizontal="center"/>
      <protection locked="0"/>
    </xf>
    <xf numFmtId="3" fontId="4" fillId="0" borderId="0" xfId="0" applyNumberFormat="1" applyFont="1" applyAlignment="1" applyProtection="1">
      <alignment horizontal="center"/>
      <protection locked="0"/>
    </xf>
    <xf numFmtId="0" fontId="46" fillId="13" borderId="0" xfId="0" applyFont="1" applyFill="1" applyAlignment="1" applyProtection="1">
      <alignment horizontal="center" vertical="center" wrapText="1"/>
      <protection locked="0"/>
    </xf>
    <xf numFmtId="0" fontId="15" fillId="0" borderId="0" xfId="0" applyFont="1" applyAlignment="1" applyProtection="1">
      <alignment horizontal="left" vertical="top" wrapText="1"/>
      <protection locked="0"/>
    </xf>
    <xf numFmtId="165" fontId="8" fillId="0" borderId="13" xfId="0" applyNumberFormat="1" applyFont="1" applyBorder="1" applyAlignment="1" applyProtection="1">
      <alignment horizontal="center"/>
      <protection locked="0"/>
    </xf>
    <xf numFmtId="165" fontId="8" fillId="0" borderId="2" xfId="0" applyNumberFormat="1" applyFont="1" applyBorder="1" applyAlignment="1" applyProtection="1">
      <alignment horizontal="center"/>
      <protection locked="0"/>
    </xf>
    <xf numFmtId="0" fontId="20" fillId="0" borderId="0" xfId="0" applyFont="1" applyAlignment="1" applyProtection="1">
      <alignment horizontal="center"/>
      <protection locked="0"/>
    </xf>
  </cellXfs>
  <cellStyles count="10">
    <cellStyle name="Comma" xfId="5" builtinId="3"/>
    <cellStyle name="Comma 2" xfId="6" xr:uid="{1846A914-51B0-443D-A044-CB13092874BE}"/>
    <cellStyle name="Currency" xfId="1" builtinId="4"/>
    <cellStyle name="Currency 2" xfId="7" xr:uid="{9E3930C6-EE74-46FA-919F-6FC3FC72F7B0}"/>
    <cellStyle name="Hyperlink" xfId="4" builtinId="8"/>
    <cellStyle name="Normal" xfId="0" builtinId="0"/>
    <cellStyle name="Normal 2" xfId="3" xr:uid="{00000000-0005-0000-0000-000002000000}"/>
    <cellStyle name="Normal 2 2 2" xfId="8" xr:uid="{8DA8821A-1DEB-4336-A463-FFCE3A95A5F8}"/>
    <cellStyle name="Normal 3" xfId="9" xr:uid="{4E2DC40B-1BA0-4AB6-A90D-986B72034B7E}"/>
    <cellStyle name="Percent" xfId="2" builtinId="5"/>
  </cellStyles>
  <dxfs count="50">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CCFF9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9933"/>
      <color rgb="FFCCFF99"/>
      <color rgb="FFFF6600"/>
      <color rgb="FF990033"/>
      <color rgb="FFFFCC66"/>
      <color rgb="FFCCFFFF"/>
      <color rgb="FFFFFFCC"/>
      <color rgb="FFE5FDD3"/>
      <color rgb="FFCC00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476250</xdr:colOff>
      <xdr:row>11</xdr:row>
      <xdr:rowOff>276225</xdr:rowOff>
    </xdr:from>
    <xdr:to>
      <xdr:col>3</xdr:col>
      <xdr:colOff>704850</xdr:colOff>
      <xdr:row>18</xdr:row>
      <xdr:rowOff>123825</xdr:rowOff>
    </xdr:to>
    <xdr:sp macro="" textlink="">
      <xdr:nvSpPr>
        <xdr:cNvPr id="4" name="Arrow: Down 3">
          <a:extLst>
            <a:ext uri="{FF2B5EF4-FFF2-40B4-BE49-F238E27FC236}">
              <a16:creationId xmlns:a16="http://schemas.microsoft.com/office/drawing/2014/main" id="{0CD54451-0367-36B0-9047-36950CF351A7}"/>
            </a:ext>
          </a:extLst>
        </xdr:cNvPr>
        <xdr:cNvSpPr/>
      </xdr:nvSpPr>
      <xdr:spPr bwMode="auto">
        <a:xfrm>
          <a:off x="10210800" y="2590800"/>
          <a:ext cx="228600" cy="1304925"/>
        </a:xfrm>
        <a:prstGeom prst="down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rookeha\Box\Investigators\B\BellaicheLaurent\DARPA\Berkeley%20DARPA-PA-25-07-01%20PN13982\Docs%20from%20Berkeley\Streamlined_Cost_Buildup_Workbook.xlsx" TargetMode="External"/><Relationship Id="rId1" Type="http://schemas.openxmlformats.org/officeDocument/2006/relationships/externalLinkPath" Target="file:///C:\Users\brookeha\Box\Investigators\B\BellaicheLaurent\DARPA\Berkeley%20DARPA-PA-25-07-01%20PN13982\Docs%20from%20Berkeley\Streamlined_Cost_Buildup_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Notes"/>
      <sheetName val="Constants"/>
      <sheetName val="Summary Cost Table"/>
      <sheetName val="Total Amount"/>
      <sheetName val="Equipment"/>
      <sheetName val="Travel"/>
      <sheetName val="ScheduleOfMilestonesAndPaymen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catalog.uark.edu/graduatecatalog/feeandgeneralinformation/"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E20B-4556-45DB-93C1-BECA60674999}">
  <sheetPr>
    <tabColor theme="9" tint="0.79998168889431442"/>
  </sheetPr>
  <dimension ref="A1:I47"/>
  <sheetViews>
    <sheetView topLeftCell="A24" zoomScale="108" zoomScaleNormal="108" workbookViewId="0">
      <selection activeCell="J15" sqref="J15"/>
    </sheetView>
  </sheetViews>
  <sheetFormatPr defaultColWidth="9.140625" defaultRowHeight="12.75" x14ac:dyDescent="0.2"/>
  <cols>
    <col min="1" max="1" width="16.5703125" style="138" bestFit="1" customWidth="1"/>
    <col min="2" max="2" width="17.85546875" style="139" bestFit="1" customWidth="1"/>
    <col min="3" max="3" width="14.42578125" style="139" bestFit="1" customWidth="1"/>
    <col min="4" max="4" width="27.42578125" style="139" bestFit="1" customWidth="1"/>
    <col min="5" max="5" width="15.28515625" style="139" customWidth="1"/>
    <col min="6" max="6" width="16.85546875" style="139" customWidth="1"/>
    <col min="7" max="16384" width="9.140625" style="139"/>
  </cols>
  <sheetData>
    <row r="1" spans="1:9" x14ac:dyDescent="0.2">
      <c r="A1" s="308" t="s">
        <v>0</v>
      </c>
      <c r="B1" s="308"/>
      <c r="C1" s="308"/>
      <c r="D1" s="308"/>
      <c r="E1" s="308"/>
      <c r="F1" s="308"/>
      <c r="G1" s="308"/>
      <c r="H1" s="308"/>
      <c r="I1" s="308"/>
    </row>
    <row r="2" spans="1:9" x14ac:dyDescent="0.2">
      <c r="A2" s="308"/>
      <c r="B2" s="308"/>
      <c r="C2" s="308"/>
      <c r="D2" s="308"/>
      <c r="E2" s="308"/>
      <c r="F2" s="308"/>
      <c r="G2" s="308"/>
      <c r="H2" s="308"/>
      <c r="I2" s="308"/>
    </row>
    <row r="3" spans="1:9" x14ac:dyDescent="0.2">
      <c r="A3" s="308"/>
      <c r="B3" s="308"/>
      <c r="C3" s="308"/>
      <c r="D3" s="308"/>
      <c r="E3" s="308"/>
      <c r="F3" s="308"/>
      <c r="G3" s="308"/>
      <c r="H3" s="308"/>
      <c r="I3" s="308"/>
    </row>
    <row r="4" spans="1:9" x14ac:dyDescent="0.2">
      <c r="A4" s="308"/>
      <c r="B4" s="308"/>
      <c r="C4" s="308"/>
      <c r="D4" s="308"/>
      <c r="E4" s="308"/>
      <c r="F4" s="308"/>
      <c r="G4" s="308"/>
      <c r="H4" s="308"/>
      <c r="I4" s="308"/>
    </row>
    <row r="5" spans="1:9" x14ac:dyDescent="0.2">
      <c r="A5" s="309"/>
      <c r="B5" s="309"/>
      <c r="C5" s="309"/>
      <c r="D5" s="309"/>
      <c r="E5" s="309"/>
      <c r="F5" s="309"/>
      <c r="G5" s="309"/>
      <c r="H5" s="309"/>
      <c r="I5" s="309"/>
    </row>
    <row r="6" spans="1:9" ht="15" x14ac:dyDescent="0.2">
      <c r="A6" s="311" t="s">
        <v>1</v>
      </c>
      <c r="B6" s="311"/>
      <c r="C6" s="311"/>
      <c r="D6" s="311"/>
      <c r="E6" s="311"/>
      <c r="F6" s="311"/>
      <c r="G6" s="311"/>
      <c r="H6" s="311"/>
      <c r="I6" s="311"/>
    </row>
    <row r="7" spans="1:9" ht="20.25" customHeight="1" x14ac:dyDescent="0.2">
      <c r="A7" s="315" t="s">
        <v>2</v>
      </c>
      <c r="B7" s="318" t="s">
        <v>275</v>
      </c>
      <c r="C7" s="319"/>
      <c r="D7" s="319"/>
      <c r="E7" s="319"/>
      <c r="F7" s="319"/>
      <c r="G7" s="319"/>
      <c r="H7" s="319"/>
      <c r="I7" s="320"/>
    </row>
    <row r="8" spans="1:9" ht="20.25" customHeight="1" x14ac:dyDescent="0.2">
      <c r="A8" s="316"/>
      <c r="B8" s="318" t="s">
        <v>207</v>
      </c>
      <c r="C8" s="319"/>
      <c r="D8" s="319"/>
      <c r="E8" s="319"/>
      <c r="F8" s="319"/>
      <c r="G8" s="319"/>
      <c r="H8" s="319"/>
      <c r="I8" s="320"/>
    </row>
    <row r="9" spans="1:9" ht="36" customHeight="1" x14ac:dyDescent="0.2">
      <c r="A9" s="316"/>
      <c r="B9" s="324" t="s">
        <v>274</v>
      </c>
      <c r="C9" s="325"/>
      <c r="D9" s="325"/>
      <c r="E9" s="325"/>
      <c r="F9" s="325"/>
      <c r="G9" s="325"/>
      <c r="H9" s="325"/>
      <c r="I9" s="326"/>
    </row>
    <row r="10" spans="1:9" ht="36" customHeight="1" x14ac:dyDescent="0.2">
      <c r="A10" s="316"/>
      <c r="B10" s="333"/>
      <c r="C10" s="334"/>
      <c r="D10" s="334"/>
      <c r="E10" s="334"/>
      <c r="F10" s="334"/>
      <c r="G10" s="334"/>
      <c r="H10" s="334"/>
      <c r="I10" s="335"/>
    </row>
    <row r="11" spans="1:9" x14ac:dyDescent="0.2">
      <c r="A11" s="316"/>
      <c r="B11" s="321" t="s">
        <v>3</v>
      </c>
      <c r="C11" s="322"/>
      <c r="D11" s="322"/>
      <c r="E11" s="322"/>
      <c r="F11" s="322"/>
      <c r="G11" s="322"/>
      <c r="H11" s="322"/>
      <c r="I11" s="323"/>
    </row>
    <row r="12" spans="1:9" ht="20.25" customHeight="1" x14ac:dyDescent="0.2">
      <c r="A12" s="316"/>
      <c r="B12" s="312" t="s">
        <v>216</v>
      </c>
      <c r="C12" s="313"/>
      <c r="D12" s="313"/>
      <c r="E12" s="313"/>
      <c r="F12" s="313"/>
      <c r="G12" s="313"/>
      <c r="H12" s="313"/>
      <c r="I12" s="314"/>
    </row>
    <row r="13" spans="1:9" ht="20.25" customHeight="1" x14ac:dyDescent="0.2">
      <c r="A13" s="316"/>
      <c r="B13" s="312"/>
      <c r="C13" s="313"/>
      <c r="D13" s="313"/>
      <c r="E13" s="313"/>
      <c r="F13" s="313"/>
      <c r="G13" s="313"/>
      <c r="H13" s="313"/>
      <c r="I13" s="314"/>
    </row>
    <row r="14" spans="1:9" ht="20.25" customHeight="1" x14ac:dyDescent="0.2">
      <c r="A14" s="316"/>
      <c r="B14" s="312"/>
      <c r="C14" s="313"/>
      <c r="D14" s="313"/>
      <c r="E14" s="313"/>
      <c r="F14" s="313"/>
      <c r="G14" s="313"/>
      <c r="H14" s="313"/>
      <c r="I14" s="314"/>
    </row>
    <row r="15" spans="1:9" ht="20.25" customHeight="1" x14ac:dyDescent="0.2">
      <c r="A15" s="316"/>
      <c r="B15" s="312"/>
      <c r="C15" s="313"/>
      <c r="D15" s="313"/>
      <c r="E15" s="313"/>
      <c r="F15" s="313"/>
      <c r="G15" s="313"/>
      <c r="H15" s="313"/>
      <c r="I15" s="314"/>
    </row>
    <row r="16" spans="1:9" ht="20.25" customHeight="1" x14ac:dyDescent="0.2">
      <c r="A16" s="316"/>
      <c r="B16" s="312"/>
      <c r="C16" s="313"/>
      <c r="D16" s="313"/>
      <c r="E16" s="313"/>
      <c r="F16" s="313"/>
      <c r="G16" s="313"/>
      <c r="H16" s="313"/>
      <c r="I16" s="314"/>
    </row>
    <row r="17" spans="1:9" ht="20.25" customHeight="1" x14ac:dyDescent="0.2">
      <c r="A17" s="316"/>
      <c r="B17" s="312"/>
      <c r="C17" s="313"/>
      <c r="D17" s="313"/>
      <c r="E17" s="313"/>
      <c r="F17" s="313"/>
      <c r="G17" s="313"/>
      <c r="H17" s="313"/>
      <c r="I17" s="314"/>
    </row>
    <row r="18" spans="1:9" ht="20.25" customHeight="1" x14ac:dyDescent="0.2">
      <c r="A18" s="316"/>
      <c r="B18" s="312" t="s">
        <v>223</v>
      </c>
      <c r="C18" s="313"/>
      <c r="D18" s="313"/>
      <c r="E18" s="313"/>
      <c r="F18" s="313"/>
      <c r="G18" s="313"/>
      <c r="H18" s="313"/>
      <c r="I18" s="314"/>
    </row>
    <row r="19" spans="1:9" ht="20.25" customHeight="1" x14ac:dyDescent="0.2">
      <c r="A19" s="316"/>
      <c r="B19" s="312"/>
      <c r="C19" s="313"/>
      <c r="D19" s="313"/>
      <c r="E19" s="313"/>
      <c r="F19" s="313"/>
      <c r="G19" s="313"/>
      <c r="H19" s="313"/>
      <c r="I19" s="314"/>
    </row>
    <row r="20" spans="1:9" ht="20.25" customHeight="1" x14ac:dyDescent="0.2">
      <c r="A20" s="316"/>
      <c r="B20" s="312"/>
      <c r="C20" s="313"/>
      <c r="D20" s="313"/>
      <c r="E20" s="313"/>
      <c r="F20" s="313"/>
      <c r="G20" s="313"/>
      <c r="H20" s="313"/>
      <c r="I20" s="314"/>
    </row>
    <row r="21" spans="1:9" ht="20.25" customHeight="1" x14ac:dyDescent="0.2">
      <c r="A21" s="316"/>
      <c r="B21" s="312"/>
      <c r="C21" s="313"/>
      <c r="D21" s="313"/>
      <c r="E21" s="313"/>
      <c r="F21" s="313"/>
      <c r="G21" s="313"/>
      <c r="H21" s="313"/>
      <c r="I21" s="314"/>
    </row>
    <row r="22" spans="1:9" ht="20.25" customHeight="1" x14ac:dyDescent="0.2">
      <c r="A22" s="316"/>
      <c r="B22" s="312"/>
      <c r="C22" s="313"/>
      <c r="D22" s="313"/>
      <c r="E22" s="313"/>
      <c r="F22" s="313"/>
      <c r="G22" s="313"/>
      <c r="H22" s="313"/>
      <c r="I22" s="314"/>
    </row>
    <row r="23" spans="1:9" ht="20.25" customHeight="1" x14ac:dyDescent="0.2">
      <c r="A23" s="316"/>
      <c r="B23" s="312"/>
      <c r="C23" s="313"/>
      <c r="D23" s="313"/>
      <c r="E23" s="313"/>
      <c r="F23" s="313"/>
      <c r="G23" s="313"/>
      <c r="H23" s="313"/>
      <c r="I23" s="314"/>
    </row>
    <row r="24" spans="1:9" ht="20.25" customHeight="1" x14ac:dyDescent="0.2">
      <c r="A24" s="316"/>
      <c r="B24" s="312"/>
      <c r="C24" s="313"/>
      <c r="D24" s="313"/>
      <c r="E24" s="313"/>
      <c r="F24" s="313"/>
      <c r="G24" s="313"/>
      <c r="H24" s="313"/>
      <c r="I24" s="314"/>
    </row>
    <row r="25" spans="1:9" ht="20.25" customHeight="1" x14ac:dyDescent="0.2">
      <c r="A25" s="316"/>
      <c r="B25" s="312"/>
      <c r="C25" s="313"/>
      <c r="D25" s="313"/>
      <c r="E25" s="313"/>
      <c r="F25" s="313"/>
      <c r="G25" s="313"/>
      <c r="H25" s="313"/>
      <c r="I25" s="314"/>
    </row>
    <row r="26" spans="1:9" ht="20.25" customHeight="1" x14ac:dyDescent="0.2">
      <c r="A26" s="317"/>
      <c r="B26" s="312"/>
      <c r="C26" s="313"/>
      <c r="D26" s="313"/>
      <c r="E26" s="313"/>
      <c r="F26" s="313"/>
      <c r="G26" s="313"/>
      <c r="H26" s="313"/>
      <c r="I26" s="314"/>
    </row>
    <row r="27" spans="1:9" ht="20.25" customHeight="1" x14ac:dyDescent="0.2">
      <c r="A27" s="315" t="s">
        <v>4</v>
      </c>
      <c r="B27" s="324" t="s">
        <v>5</v>
      </c>
      <c r="C27" s="325"/>
      <c r="D27" s="325"/>
      <c r="E27" s="325"/>
      <c r="F27" s="325"/>
      <c r="G27" s="325"/>
      <c r="H27" s="325"/>
      <c r="I27" s="326"/>
    </row>
    <row r="28" spans="1:9" ht="20.25" customHeight="1" x14ac:dyDescent="0.2">
      <c r="A28" s="316"/>
      <c r="B28" s="312"/>
      <c r="C28" s="313"/>
      <c r="D28" s="313"/>
      <c r="E28" s="313"/>
      <c r="F28" s="313"/>
      <c r="G28" s="313"/>
      <c r="H28" s="313"/>
      <c r="I28" s="314"/>
    </row>
    <row r="29" spans="1:9" ht="20.25" customHeight="1" x14ac:dyDescent="0.2">
      <c r="A29" s="316"/>
      <c r="B29" s="312"/>
      <c r="C29" s="313"/>
      <c r="D29" s="313"/>
      <c r="E29" s="313"/>
      <c r="F29" s="313"/>
      <c r="G29" s="313"/>
      <c r="H29" s="313"/>
      <c r="I29" s="314"/>
    </row>
    <row r="30" spans="1:9" ht="20.25" customHeight="1" x14ac:dyDescent="0.2">
      <c r="A30" s="317"/>
      <c r="B30" s="312"/>
      <c r="C30" s="313"/>
      <c r="D30" s="313"/>
      <c r="E30" s="313"/>
      <c r="F30" s="313"/>
      <c r="G30" s="313"/>
      <c r="H30" s="313"/>
      <c r="I30" s="314"/>
    </row>
    <row r="31" spans="1:9" ht="25.5" customHeight="1" x14ac:dyDescent="0.2">
      <c r="A31" s="310" t="s">
        <v>212</v>
      </c>
      <c r="B31" s="327" t="s">
        <v>210</v>
      </c>
      <c r="C31" s="328"/>
      <c r="D31" s="328"/>
      <c r="E31" s="328"/>
      <c r="F31" s="328"/>
      <c r="G31" s="328"/>
      <c r="H31" s="328"/>
      <c r="I31" s="329"/>
    </row>
    <row r="32" spans="1:9" ht="38.25" customHeight="1" x14ac:dyDescent="0.2">
      <c r="A32" s="310"/>
      <c r="B32" s="330" t="s">
        <v>211</v>
      </c>
      <c r="C32" s="331"/>
      <c r="D32" s="331"/>
      <c r="E32" s="331"/>
      <c r="F32" s="331"/>
      <c r="G32" s="331"/>
      <c r="H32" s="331"/>
      <c r="I32" s="332"/>
    </row>
    <row r="33" spans="1:9" ht="20.25" customHeight="1" x14ac:dyDescent="0.2">
      <c r="A33" s="315" t="s">
        <v>6</v>
      </c>
      <c r="B33" s="337" t="s">
        <v>276</v>
      </c>
      <c r="C33" s="338"/>
      <c r="D33" s="338"/>
      <c r="E33" s="338"/>
      <c r="F33" s="338"/>
      <c r="G33" s="338"/>
      <c r="H33" s="338"/>
      <c r="I33" s="339"/>
    </row>
    <row r="34" spans="1:9" ht="20.25" customHeight="1" x14ac:dyDescent="0.2">
      <c r="A34" s="316"/>
      <c r="B34" s="340"/>
      <c r="C34" s="341"/>
      <c r="D34" s="341"/>
      <c r="E34" s="341"/>
      <c r="F34" s="341"/>
      <c r="G34" s="341"/>
      <c r="H34" s="341"/>
      <c r="I34" s="342"/>
    </row>
    <row r="35" spans="1:9" ht="20.25" customHeight="1" x14ac:dyDescent="0.2">
      <c r="A35" s="316"/>
      <c r="B35" s="340"/>
      <c r="C35" s="341"/>
      <c r="D35" s="341"/>
      <c r="E35" s="341"/>
      <c r="F35" s="341"/>
      <c r="G35" s="341"/>
      <c r="H35" s="341"/>
      <c r="I35" s="342"/>
    </row>
    <row r="36" spans="1:9" ht="20.25" customHeight="1" x14ac:dyDescent="0.2">
      <c r="A36" s="316"/>
      <c r="B36" s="340"/>
      <c r="C36" s="341"/>
      <c r="D36" s="341"/>
      <c r="E36" s="341"/>
      <c r="F36" s="341"/>
      <c r="G36" s="341"/>
      <c r="H36" s="341"/>
      <c r="I36" s="342"/>
    </row>
    <row r="37" spans="1:9" ht="20.25" customHeight="1" x14ac:dyDescent="0.2">
      <c r="A37" s="316"/>
      <c r="B37" s="340"/>
      <c r="C37" s="341"/>
      <c r="D37" s="341"/>
      <c r="E37" s="341"/>
      <c r="F37" s="341"/>
      <c r="G37" s="341"/>
      <c r="H37" s="341"/>
      <c r="I37" s="342"/>
    </row>
    <row r="38" spans="1:9" ht="20.25" customHeight="1" x14ac:dyDescent="0.2">
      <c r="A38" s="316"/>
      <c r="B38" s="340"/>
      <c r="C38" s="341"/>
      <c r="D38" s="341"/>
      <c r="E38" s="341"/>
      <c r="F38" s="341"/>
      <c r="G38" s="341"/>
      <c r="H38" s="341"/>
      <c r="I38" s="342"/>
    </row>
    <row r="39" spans="1:9" ht="20.25" customHeight="1" x14ac:dyDescent="0.2">
      <c r="A39" s="316"/>
      <c r="B39" s="340"/>
      <c r="C39" s="341"/>
      <c r="D39" s="341"/>
      <c r="E39" s="341"/>
      <c r="F39" s="341"/>
      <c r="G39" s="341"/>
      <c r="H39" s="341"/>
      <c r="I39" s="342"/>
    </row>
    <row r="40" spans="1:9" ht="20.25" customHeight="1" x14ac:dyDescent="0.2">
      <c r="A40" s="317"/>
      <c r="B40" s="343"/>
      <c r="C40" s="344"/>
      <c r="D40" s="344"/>
      <c r="E40" s="344"/>
      <c r="F40" s="344"/>
      <c r="G40" s="344"/>
      <c r="H40" s="344"/>
      <c r="I40" s="345"/>
    </row>
    <row r="41" spans="1:9" ht="12.75" customHeight="1" x14ac:dyDescent="0.2">
      <c r="A41" s="315" t="s">
        <v>205</v>
      </c>
      <c r="B41" s="324" t="s">
        <v>206</v>
      </c>
      <c r="C41" s="325"/>
      <c r="D41" s="325"/>
      <c r="E41" s="325"/>
      <c r="F41" s="325"/>
      <c r="G41" s="325"/>
      <c r="H41" s="325"/>
      <c r="I41" s="326"/>
    </row>
    <row r="42" spans="1:9" x14ac:dyDescent="0.2">
      <c r="A42" s="316"/>
      <c r="B42" s="312"/>
      <c r="C42" s="313"/>
      <c r="D42" s="313"/>
      <c r="E42" s="313"/>
      <c r="F42" s="313"/>
      <c r="G42" s="313"/>
      <c r="H42" s="313"/>
      <c r="I42" s="314"/>
    </row>
    <row r="43" spans="1:9" x14ac:dyDescent="0.2">
      <c r="A43" s="316"/>
      <c r="B43" s="312"/>
      <c r="C43" s="313"/>
      <c r="D43" s="313"/>
      <c r="E43" s="313"/>
      <c r="F43" s="313"/>
      <c r="G43" s="313"/>
      <c r="H43" s="313"/>
      <c r="I43" s="314"/>
    </row>
    <row r="44" spans="1:9" x14ac:dyDescent="0.2">
      <c r="A44" s="317"/>
      <c r="B44" s="333"/>
      <c r="C44" s="334"/>
      <c r="D44" s="334"/>
      <c r="E44" s="334"/>
      <c r="F44" s="334"/>
      <c r="G44" s="334"/>
      <c r="H44" s="334"/>
      <c r="I44" s="335"/>
    </row>
    <row r="45" spans="1:9" ht="12.75" customHeight="1" x14ac:dyDescent="0.2">
      <c r="A45" s="310" t="s">
        <v>208</v>
      </c>
      <c r="B45" s="336" t="s">
        <v>209</v>
      </c>
      <c r="C45" s="336"/>
      <c r="D45" s="336"/>
      <c r="E45" s="336"/>
      <c r="F45" s="336"/>
      <c r="G45" s="336"/>
      <c r="H45" s="336"/>
      <c r="I45" s="336"/>
    </row>
    <row r="46" spans="1:9" x14ac:dyDescent="0.2">
      <c r="A46" s="310"/>
      <c r="B46" s="336"/>
      <c r="C46" s="336"/>
      <c r="D46" s="336"/>
      <c r="E46" s="336"/>
      <c r="F46" s="336"/>
      <c r="G46" s="336"/>
      <c r="H46" s="336"/>
      <c r="I46" s="336"/>
    </row>
    <row r="47" spans="1:9" x14ac:dyDescent="0.2">
      <c r="A47" s="310"/>
      <c r="B47" s="336"/>
      <c r="C47" s="336"/>
      <c r="D47" s="336"/>
      <c r="E47" s="336"/>
      <c r="F47" s="336"/>
      <c r="G47" s="336"/>
      <c r="H47" s="336"/>
      <c r="I47" s="336"/>
    </row>
  </sheetData>
  <sheetProtection sheet="1" formatCells="0" formatColumns="0" formatRows="0"/>
  <mergeCells count="20">
    <mergeCell ref="A33:A40"/>
    <mergeCell ref="B45:I47"/>
    <mergeCell ref="A45:A47"/>
    <mergeCell ref="B41:I44"/>
    <mergeCell ref="A41:A44"/>
    <mergeCell ref="B33:I40"/>
    <mergeCell ref="A1:I5"/>
    <mergeCell ref="A31:A32"/>
    <mergeCell ref="A6:I6"/>
    <mergeCell ref="B12:I17"/>
    <mergeCell ref="B18:I26"/>
    <mergeCell ref="A7:A26"/>
    <mergeCell ref="B7:I7"/>
    <mergeCell ref="B8:I8"/>
    <mergeCell ref="B11:I11"/>
    <mergeCell ref="B27:I30"/>
    <mergeCell ref="A27:A30"/>
    <mergeCell ref="B31:I31"/>
    <mergeCell ref="B32:I32"/>
    <mergeCell ref="B9:I1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F22F-5ECD-4B8F-A531-0318C0A81114}">
  <sheetPr>
    <tabColor theme="9" tint="0.59999389629810485"/>
  </sheetPr>
  <dimension ref="A1:D44"/>
  <sheetViews>
    <sheetView topLeftCell="A24" zoomScale="114" zoomScaleNormal="114" workbookViewId="0">
      <selection activeCell="B48" sqref="B48"/>
    </sheetView>
  </sheetViews>
  <sheetFormatPr defaultRowHeight="12.75" x14ac:dyDescent="0.2"/>
  <cols>
    <col min="1" max="1" width="12.28515625" bestFit="1" customWidth="1"/>
    <col min="2" max="2" width="68.42578125" customWidth="1"/>
    <col min="3" max="3" width="65.28515625" style="140" customWidth="1"/>
    <col min="4" max="4" width="18.85546875" customWidth="1"/>
  </cols>
  <sheetData>
    <row r="1" spans="1:4" ht="12.75" customHeight="1" x14ac:dyDescent="0.2">
      <c r="A1" s="355" t="s">
        <v>7</v>
      </c>
      <c r="B1" s="355"/>
      <c r="C1" s="355"/>
      <c r="D1" s="355"/>
    </row>
    <row r="2" spans="1:4" ht="12.75" customHeight="1" x14ac:dyDescent="0.2">
      <c r="A2" s="355"/>
      <c r="B2" s="355"/>
      <c r="C2" s="355"/>
      <c r="D2" s="355"/>
    </row>
    <row r="3" spans="1:4" ht="12.75" customHeight="1" x14ac:dyDescent="0.2">
      <c r="A3" s="355"/>
      <c r="B3" s="355"/>
      <c r="C3" s="355"/>
      <c r="D3" s="355"/>
    </row>
    <row r="4" spans="1:4" ht="12.75" customHeight="1" x14ac:dyDescent="0.2">
      <c r="A4" s="360" t="s">
        <v>214</v>
      </c>
      <c r="B4" s="361"/>
      <c r="C4" s="361"/>
      <c r="D4" s="362"/>
    </row>
    <row r="5" spans="1:4" ht="12.75" customHeight="1" x14ac:dyDescent="0.2">
      <c r="A5" s="363"/>
      <c r="B5" s="364"/>
      <c r="C5" s="364"/>
      <c r="D5" s="365"/>
    </row>
    <row r="6" spans="1:4" ht="14.25" customHeight="1" x14ac:dyDescent="0.2">
      <c r="A6" s="356" t="s">
        <v>8</v>
      </c>
      <c r="B6" s="356"/>
      <c r="C6" s="356"/>
      <c r="D6" s="356"/>
    </row>
    <row r="7" spans="1:4" x14ac:dyDescent="0.2">
      <c r="A7" s="356"/>
      <c r="B7" s="356"/>
      <c r="C7" s="356"/>
      <c r="D7" s="356"/>
    </row>
    <row r="8" spans="1:4" ht="15" x14ac:dyDescent="0.2">
      <c r="A8" s="353" t="s">
        <v>9</v>
      </c>
      <c r="B8" s="146" t="s">
        <v>10</v>
      </c>
      <c r="C8" s="146" t="s">
        <v>11</v>
      </c>
      <c r="D8" s="357" t="s">
        <v>12</v>
      </c>
    </row>
    <row r="9" spans="1:4" ht="38.25" x14ac:dyDescent="0.2">
      <c r="A9" s="353"/>
      <c r="B9" s="142" t="s">
        <v>13</v>
      </c>
      <c r="C9" s="142" t="s">
        <v>14</v>
      </c>
      <c r="D9" s="358"/>
    </row>
    <row r="10" spans="1:4" x14ac:dyDescent="0.2">
      <c r="A10" s="353"/>
      <c r="B10" s="147" t="s">
        <v>15</v>
      </c>
      <c r="C10" s="147" t="s">
        <v>15</v>
      </c>
      <c r="D10" s="358"/>
    </row>
    <row r="11" spans="1:4" ht="38.25" x14ac:dyDescent="0.2">
      <c r="A11" s="353"/>
      <c r="B11" s="141" t="s">
        <v>16</v>
      </c>
      <c r="C11" s="141" t="s">
        <v>17</v>
      </c>
      <c r="D11" s="358"/>
    </row>
    <row r="12" spans="1:4" ht="25.5" x14ac:dyDescent="0.2">
      <c r="A12" s="353"/>
      <c r="B12" s="141" t="s">
        <v>18</v>
      </c>
      <c r="C12" s="141" t="s">
        <v>19</v>
      </c>
      <c r="D12" s="358"/>
    </row>
    <row r="13" spans="1:4" ht="12.75" customHeight="1" x14ac:dyDescent="0.2">
      <c r="A13" s="366"/>
      <c r="B13" s="366"/>
      <c r="C13" s="366"/>
      <c r="D13" s="358"/>
    </row>
    <row r="14" spans="1:4" ht="12.75" customHeight="1" x14ac:dyDescent="0.2">
      <c r="A14" s="353" t="s">
        <v>20</v>
      </c>
      <c r="B14" s="367" t="s">
        <v>21</v>
      </c>
      <c r="C14" s="367"/>
      <c r="D14" s="358"/>
    </row>
    <row r="15" spans="1:4" ht="12.75" customHeight="1" x14ac:dyDescent="0.2">
      <c r="A15" s="353"/>
      <c r="B15" s="368" t="s">
        <v>15</v>
      </c>
      <c r="C15" s="368"/>
      <c r="D15" s="358"/>
    </row>
    <row r="16" spans="1:4" ht="12.75" customHeight="1" x14ac:dyDescent="0.2">
      <c r="A16" s="353"/>
      <c r="B16" s="352" t="s">
        <v>22</v>
      </c>
      <c r="C16" s="352"/>
      <c r="D16" s="358"/>
    </row>
    <row r="17" spans="1:4" ht="12.75" customHeight="1" x14ac:dyDescent="0.2">
      <c r="A17" s="353"/>
      <c r="B17" s="352" t="s">
        <v>23</v>
      </c>
      <c r="C17" s="352"/>
      <c r="D17" s="358"/>
    </row>
    <row r="18" spans="1:4" ht="12.75" customHeight="1" x14ac:dyDescent="0.2">
      <c r="A18" s="353"/>
      <c r="B18" s="352" t="s">
        <v>24</v>
      </c>
      <c r="C18" s="352"/>
      <c r="D18" s="358"/>
    </row>
    <row r="19" spans="1:4" ht="14.25" customHeight="1" x14ac:dyDescent="0.2">
      <c r="A19" s="353"/>
      <c r="B19" s="354"/>
      <c r="C19" s="354"/>
      <c r="D19" s="359"/>
    </row>
    <row r="20" spans="1:4" ht="15" customHeight="1" x14ac:dyDescent="0.2">
      <c r="A20" s="351" t="s">
        <v>25</v>
      </c>
      <c r="B20" s="351"/>
      <c r="C20" s="351"/>
      <c r="D20" s="351"/>
    </row>
    <row r="21" spans="1:4" ht="15" customHeight="1" x14ac:dyDescent="0.2">
      <c r="A21" s="351"/>
      <c r="B21" s="351"/>
      <c r="C21" s="351"/>
      <c r="D21" s="351"/>
    </row>
    <row r="22" spans="1:4" ht="25.5" x14ac:dyDescent="0.2">
      <c r="A22" s="348" t="s">
        <v>213</v>
      </c>
      <c r="B22" s="348"/>
      <c r="C22" s="143" t="s">
        <v>26</v>
      </c>
      <c r="D22" s="143" t="s">
        <v>27</v>
      </c>
    </row>
    <row r="23" spans="1:4" x14ac:dyDescent="0.2">
      <c r="A23" s="349" t="s">
        <v>28</v>
      </c>
      <c r="B23" s="349"/>
      <c r="C23" s="349"/>
      <c r="D23" s="349"/>
    </row>
    <row r="24" spans="1:4" ht="25.5" x14ac:dyDescent="0.2">
      <c r="A24" s="346" t="s">
        <v>29</v>
      </c>
      <c r="B24" s="346"/>
      <c r="C24" s="144" t="s">
        <v>30</v>
      </c>
      <c r="D24" s="145" t="s">
        <v>31</v>
      </c>
    </row>
    <row r="25" spans="1:4" x14ac:dyDescent="0.2">
      <c r="A25" s="346" t="s">
        <v>32</v>
      </c>
      <c r="B25" s="346"/>
      <c r="C25" s="144" t="s">
        <v>33</v>
      </c>
      <c r="D25" s="145" t="s">
        <v>34</v>
      </c>
    </row>
    <row r="26" spans="1:4" x14ac:dyDescent="0.2">
      <c r="A26" s="346" t="s">
        <v>35</v>
      </c>
      <c r="B26" s="346"/>
      <c r="C26" s="144" t="s">
        <v>33</v>
      </c>
      <c r="D26" s="145" t="s">
        <v>34</v>
      </c>
    </row>
    <row r="27" spans="1:4" x14ac:dyDescent="0.2">
      <c r="A27" s="349" t="s">
        <v>36</v>
      </c>
      <c r="B27" s="349"/>
      <c r="C27" s="349"/>
      <c r="D27" s="349"/>
    </row>
    <row r="28" spans="1:4" ht="25.5" x14ac:dyDescent="0.2">
      <c r="A28" s="346" t="s">
        <v>37</v>
      </c>
      <c r="B28" s="346"/>
      <c r="C28" s="144" t="s">
        <v>38</v>
      </c>
      <c r="D28" s="145" t="s">
        <v>31</v>
      </c>
    </row>
    <row r="29" spans="1:4" x14ac:dyDescent="0.2">
      <c r="A29" s="346" t="s">
        <v>39</v>
      </c>
      <c r="B29" s="346"/>
      <c r="C29" s="144" t="s">
        <v>40</v>
      </c>
      <c r="D29" s="145" t="s">
        <v>31</v>
      </c>
    </row>
    <row r="30" spans="1:4" x14ac:dyDescent="0.2">
      <c r="A30" s="349" t="s">
        <v>41</v>
      </c>
      <c r="B30" s="349"/>
      <c r="C30" s="349"/>
      <c r="D30" s="349"/>
    </row>
    <row r="31" spans="1:4" x14ac:dyDescent="0.2">
      <c r="A31" s="346" t="s">
        <v>42</v>
      </c>
      <c r="B31" s="346"/>
      <c r="C31" s="144" t="s">
        <v>33</v>
      </c>
      <c r="D31" s="145" t="s">
        <v>34</v>
      </c>
    </row>
    <row r="32" spans="1:4" x14ac:dyDescent="0.2">
      <c r="A32" s="346" t="s">
        <v>43</v>
      </c>
      <c r="B32" s="346"/>
      <c r="C32" s="144" t="s">
        <v>33</v>
      </c>
      <c r="D32" s="145" t="s">
        <v>34</v>
      </c>
    </row>
    <row r="33" spans="1:4" x14ac:dyDescent="0.2">
      <c r="A33" s="349" t="s">
        <v>44</v>
      </c>
      <c r="B33" s="349"/>
      <c r="C33" s="349"/>
      <c r="D33" s="349"/>
    </row>
    <row r="34" spans="1:4" ht="25.5" x14ac:dyDescent="0.2">
      <c r="A34" s="346" t="s">
        <v>45</v>
      </c>
      <c r="B34" s="346"/>
      <c r="C34" s="144" t="s">
        <v>46</v>
      </c>
      <c r="D34" s="145" t="s">
        <v>47</v>
      </c>
    </row>
    <row r="35" spans="1:4" ht="25.5" x14ac:dyDescent="0.2">
      <c r="A35" s="346" t="s">
        <v>48</v>
      </c>
      <c r="B35" s="346"/>
      <c r="C35" s="144" t="s">
        <v>49</v>
      </c>
      <c r="D35" s="145" t="s">
        <v>47</v>
      </c>
    </row>
    <row r="36" spans="1:4" x14ac:dyDescent="0.2">
      <c r="A36" s="349" t="s">
        <v>50</v>
      </c>
      <c r="B36" s="349"/>
      <c r="C36" s="349"/>
      <c r="D36" s="349"/>
    </row>
    <row r="37" spans="1:4" ht="25.5" x14ac:dyDescent="0.2">
      <c r="A37" s="346" t="s">
        <v>51</v>
      </c>
      <c r="B37" s="346"/>
      <c r="C37" s="144" t="s">
        <v>52</v>
      </c>
      <c r="D37" s="145" t="s">
        <v>53</v>
      </c>
    </row>
    <row r="38" spans="1:4" x14ac:dyDescent="0.2">
      <c r="A38" s="346" t="s">
        <v>54</v>
      </c>
      <c r="B38" s="346"/>
      <c r="C38" s="144" t="s">
        <v>55</v>
      </c>
      <c r="D38" s="145" t="s">
        <v>53</v>
      </c>
    </row>
    <row r="39" spans="1:4" x14ac:dyDescent="0.2">
      <c r="A39" s="350" t="s">
        <v>56</v>
      </c>
      <c r="B39" s="350"/>
      <c r="C39" s="350"/>
      <c r="D39" s="350"/>
    </row>
    <row r="40" spans="1:4" x14ac:dyDescent="0.2">
      <c r="A40" s="347" t="s">
        <v>277</v>
      </c>
      <c r="B40" s="347"/>
      <c r="C40" s="347"/>
      <c r="D40" s="347"/>
    </row>
    <row r="41" spans="1:4" x14ac:dyDescent="0.2">
      <c r="A41" s="347"/>
      <c r="B41" s="347"/>
      <c r="C41" s="347"/>
      <c r="D41" s="347"/>
    </row>
    <row r="42" spans="1:4" x14ac:dyDescent="0.2">
      <c r="A42" s="347"/>
      <c r="B42" s="347"/>
      <c r="C42" s="347"/>
      <c r="D42" s="347"/>
    </row>
    <row r="43" spans="1:4" x14ac:dyDescent="0.2">
      <c r="A43" s="347"/>
      <c r="B43" s="347"/>
      <c r="C43" s="347"/>
      <c r="D43" s="347"/>
    </row>
    <row r="44" spans="1:4" x14ac:dyDescent="0.2">
      <c r="A44" s="347"/>
      <c r="B44" s="347"/>
      <c r="C44" s="347"/>
      <c r="D44" s="347"/>
    </row>
  </sheetData>
  <sheetProtection sheet="1" formatCells="0" formatColumns="0" formatRows="0"/>
  <mergeCells count="33">
    <mergeCell ref="B17:C17"/>
    <mergeCell ref="B18:C18"/>
    <mergeCell ref="A14:A19"/>
    <mergeCell ref="B19:C19"/>
    <mergeCell ref="A1:D3"/>
    <mergeCell ref="A6:D7"/>
    <mergeCell ref="D8:D19"/>
    <mergeCell ref="A4:D5"/>
    <mergeCell ref="A8:A12"/>
    <mergeCell ref="A13:C13"/>
    <mergeCell ref="B14:C14"/>
    <mergeCell ref="B15:C15"/>
    <mergeCell ref="B16:C16"/>
    <mergeCell ref="A20:D21"/>
    <mergeCell ref="A31:B31"/>
    <mergeCell ref="A32:B32"/>
    <mergeCell ref="A34:B34"/>
    <mergeCell ref="A35:B35"/>
    <mergeCell ref="A24:B24"/>
    <mergeCell ref="A25:B25"/>
    <mergeCell ref="A26:B26"/>
    <mergeCell ref="A28:B28"/>
    <mergeCell ref="A29:B29"/>
    <mergeCell ref="A38:B38"/>
    <mergeCell ref="A40:D44"/>
    <mergeCell ref="A22:B22"/>
    <mergeCell ref="A23:D23"/>
    <mergeCell ref="A27:D27"/>
    <mergeCell ref="A30:D30"/>
    <mergeCell ref="A33:D33"/>
    <mergeCell ref="A36:D36"/>
    <mergeCell ref="A39:D39"/>
    <mergeCell ref="A37:B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fitToPage="1"/>
  </sheetPr>
  <dimension ref="A1:IV202"/>
  <sheetViews>
    <sheetView tabSelected="1" zoomScaleNormal="100" workbookViewId="0">
      <selection activeCell="F37" sqref="F37"/>
    </sheetView>
  </sheetViews>
  <sheetFormatPr defaultColWidth="9.140625" defaultRowHeight="12.75" x14ac:dyDescent="0.2"/>
  <cols>
    <col min="1" max="1" width="33.42578125" style="2" customWidth="1"/>
    <col min="2" max="2" width="9.42578125" style="2" bestFit="1" customWidth="1"/>
    <col min="3" max="3" width="6.85546875" style="2" customWidth="1"/>
    <col min="4" max="4" width="5.7109375" style="2" customWidth="1"/>
    <col min="5" max="5" width="6.42578125" style="2" customWidth="1"/>
    <col min="6" max="6" width="11.42578125" style="2" customWidth="1"/>
    <col min="7" max="7" width="5.42578125" style="2" customWidth="1"/>
    <col min="8" max="9" width="10" style="2" bestFit="1" customWidth="1"/>
    <col min="10" max="10" width="9.140625" style="43" customWidth="1"/>
    <col min="11" max="11" width="9.140625" style="2" customWidth="1"/>
    <col min="12" max="12" width="36.7109375" style="2" customWidth="1"/>
    <col min="13" max="13" width="9.140625" style="2"/>
    <col min="14" max="14" width="23.140625" style="2" customWidth="1"/>
    <col min="15" max="15" width="14.7109375" style="2" customWidth="1"/>
    <col min="16" max="16" width="13.42578125" style="2" customWidth="1"/>
    <col min="17" max="17" width="12.5703125" style="2" customWidth="1"/>
    <col min="18" max="18" width="18.7109375" style="2" customWidth="1"/>
    <col min="19" max="19" width="24.5703125" style="2" bestFit="1" customWidth="1"/>
    <col min="20" max="20" width="19.7109375" style="2" customWidth="1"/>
    <col min="21" max="16384" width="9.140625" style="2"/>
  </cols>
  <sheetData>
    <row r="1" spans="1:17" s="42" customFormat="1" ht="18.75" thickBot="1" x14ac:dyDescent="0.3">
      <c r="A1" s="423"/>
      <c r="B1" s="423"/>
      <c r="C1" s="423"/>
      <c r="D1" s="423"/>
      <c r="E1" s="423"/>
      <c r="F1" s="423"/>
      <c r="G1" s="423"/>
      <c r="H1" s="423"/>
      <c r="I1" s="423"/>
      <c r="J1" s="423"/>
      <c r="K1" s="423"/>
      <c r="L1" s="153"/>
    </row>
    <row r="2" spans="1:17" ht="16.5" customHeight="1" thickBot="1" x14ac:dyDescent="0.25">
      <c r="A2" s="374" t="s">
        <v>57</v>
      </c>
      <c r="B2" s="375"/>
      <c r="C2" s="376" t="s">
        <v>58</v>
      </c>
      <c r="D2" s="376"/>
      <c r="E2" s="424"/>
      <c r="F2" s="424"/>
      <c r="G2" s="425"/>
      <c r="I2" s="148"/>
      <c r="J2" s="3"/>
      <c r="K2" s="148"/>
      <c r="L2" s="148"/>
      <c r="M2" s="6"/>
      <c r="N2" s="44" t="s">
        <v>59</v>
      </c>
      <c r="O2" s="45"/>
      <c r="P2" s="148"/>
      <c r="Q2" s="46"/>
    </row>
    <row r="3" spans="1:17" ht="16.5" customHeight="1" x14ac:dyDescent="0.2">
      <c r="A3" s="4" t="s">
        <v>60</v>
      </c>
      <c r="B3" s="426"/>
      <c r="C3" s="427"/>
      <c r="D3" s="427"/>
      <c r="E3" s="427"/>
      <c r="F3" s="427"/>
      <c r="G3" s="428"/>
      <c r="I3" s="441" t="s">
        <v>61</v>
      </c>
      <c r="J3" s="442"/>
      <c r="K3" s="443"/>
      <c r="M3" s="6"/>
      <c r="N3" s="44" t="s">
        <v>62</v>
      </c>
      <c r="O3" s="6"/>
      <c r="P3" s="157"/>
      <c r="Q3" s="46"/>
    </row>
    <row r="4" spans="1:17" ht="16.5" customHeight="1" thickBot="1" x14ac:dyDescent="0.25">
      <c r="A4" s="4" t="s">
        <v>63</v>
      </c>
      <c r="B4" s="437"/>
      <c r="C4" s="438"/>
      <c r="D4" s="155" t="s">
        <v>64</v>
      </c>
      <c r="E4" s="439"/>
      <c r="F4" s="439"/>
      <c r="G4" s="440"/>
      <c r="I4" s="444" t="s">
        <v>65</v>
      </c>
      <c r="J4" s="445"/>
      <c r="K4" s="446"/>
      <c r="N4" s="44" t="s">
        <v>221</v>
      </c>
      <c r="O4" s="47"/>
      <c r="P4" s="157"/>
    </row>
    <row r="5" spans="1:17" ht="16.5" customHeight="1" x14ac:dyDescent="0.2">
      <c r="A5" s="4" t="s">
        <v>66</v>
      </c>
      <c r="B5" s="430"/>
      <c r="C5" s="431"/>
      <c r="D5" s="431"/>
      <c r="E5" s="431"/>
      <c r="F5" s="431"/>
      <c r="G5" s="432"/>
      <c r="H5" s="5"/>
      <c r="I5" s="6"/>
      <c r="J5" s="148"/>
      <c r="N5" s="44"/>
    </row>
    <row r="6" spans="1:17" ht="16.5" customHeight="1" x14ac:dyDescent="0.2">
      <c r="A6" s="256" t="s">
        <v>67</v>
      </c>
      <c r="B6" s="447"/>
      <c r="C6" s="447"/>
      <c r="D6" s="447"/>
      <c r="E6" s="448" t="s">
        <v>220</v>
      </c>
      <c r="F6" s="448"/>
      <c r="G6" s="449"/>
      <c r="H6" s="5"/>
      <c r="I6" s="108"/>
      <c r="J6" s="152"/>
    </row>
    <row r="7" spans="1:17" ht="16.5" customHeight="1" thickBot="1" x14ac:dyDescent="0.25">
      <c r="A7" s="161" t="s">
        <v>215</v>
      </c>
      <c r="B7" s="450"/>
      <c r="C7" s="450"/>
      <c r="D7" s="450"/>
      <c r="E7" s="450"/>
      <c r="F7" s="450"/>
      <c r="G7" s="451"/>
      <c r="H7" s="5"/>
      <c r="I7" s="6"/>
      <c r="J7" s="148"/>
    </row>
    <row r="8" spans="1:17" s="50" customFormat="1" ht="16.5" thickTop="1" thickBot="1" x14ac:dyDescent="0.25">
      <c r="A8" s="148"/>
      <c r="B8" s="154"/>
      <c r="C8" s="414" t="s">
        <v>68</v>
      </c>
      <c r="D8" s="415"/>
      <c r="E8" s="414" t="s">
        <v>69</v>
      </c>
      <c r="F8" s="429"/>
      <c r="G8" s="154" t="s">
        <v>70</v>
      </c>
      <c r="H8" s="435" t="s">
        <v>71</v>
      </c>
      <c r="I8" s="436"/>
      <c r="J8" s="433" t="s">
        <v>72</v>
      </c>
      <c r="K8" s="434"/>
      <c r="L8" s="163" t="s">
        <v>219</v>
      </c>
      <c r="M8" s="48"/>
      <c r="N8" s="377" t="s">
        <v>73</v>
      </c>
      <c r="O8" s="378"/>
      <c r="P8" s="49"/>
      <c r="Q8" s="49"/>
    </row>
    <row r="9" spans="1:17" s="50" customFormat="1" ht="15.75" thickBot="1" x14ac:dyDescent="0.25">
      <c r="A9" s="243" t="s">
        <v>74</v>
      </c>
      <c r="B9" s="154" t="s">
        <v>75</v>
      </c>
      <c r="C9" s="414" t="s">
        <v>76</v>
      </c>
      <c r="D9" s="415"/>
      <c r="E9" s="154" t="s">
        <v>77</v>
      </c>
      <c r="F9" s="162" t="s">
        <v>78</v>
      </c>
      <c r="G9" s="180" t="s">
        <v>79</v>
      </c>
      <c r="H9" s="9" t="s">
        <v>80</v>
      </c>
      <c r="I9" s="9" t="s">
        <v>81</v>
      </c>
      <c r="J9" s="9" t="s">
        <v>80</v>
      </c>
      <c r="K9" s="9" t="s">
        <v>81</v>
      </c>
      <c r="L9" s="164"/>
      <c r="N9" s="89"/>
      <c r="O9" s="90"/>
      <c r="P9" s="49"/>
      <c r="Q9" s="49"/>
    </row>
    <row r="10" spans="1:17" s="50" customFormat="1" ht="15" x14ac:dyDescent="0.2">
      <c r="A10" s="244" t="str">
        <f>IF(B5=0,"PI",B5)</f>
        <v>PI</v>
      </c>
      <c r="B10" s="245"/>
      <c r="C10" s="246">
        <v>9</v>
      </c>
      <c r="D10" s="14" t="s">
        <v>82</v>
      </c>
      <c r="E10" s="247"/>
      <c r="F10" s="248"/>
      <c r="G10" s="15">
        <v>0</v>
      </c>
      <c r="H10" s="10">
        <f>TRUNC(ROUND(($B10/$C10)*$E10*(1-$G10),0),0)</f>
        <v>0</v>
      </c>
      <c r="I10" s="10">
        <f>TRUNC(ROUND(($B10/$C10)*$E10*$G10,0),0)</f>
        <v>0</v>
      </c>
      <c r="J10" s="35">
        <f>SUM($H10)</f>
        <v>0</v>
      </c>
      <c r="K10" s="35">
        <f>SUM($I10)</f>
        <v>0</v>
      </c>
      <c r="L10" s="165"/>
      <c r="N10" s="91" t="s">
        <v>83</v>
      </c>
      <c r="O10" s="92">
        <v>44378</v>
      </c>
      <c r="P10" s="49"/>
      <c r="Q10" s="49"/>
    </row>
    <row r="11" spans="1:17" s="50" customFormat="1" ht="15" x14ac:dyDescent="0.2">
      <c r="A11" s="249" t="s">
        <v>84</v>
      </c>
      <c r="B11" s="174"/>
      <c r="C11" s="175"/>
      <c r="D11" s="176"/>
      <c r="E11" s="173"/>
      <c r="F11" s="172"/>
      <c r="G11" s="11">
        <v>0</v>
      </c>
      <c r="H11" s="10">
        <f>TRUNC(ROUND(($B10/$C10)*$F11*(1-$G11),0),0)</f>
        <v>0</v>
      </c>
      <c r="I11" s="10">
        <f>TRUNC(ROUND(($B10/$C10)*$F11*$G11,0),0)</f>
        <v>0</v>
      </c>
      <c r="J11" s="35">
        <f t="shared" ref="J11:J28" si="0">SUM($H11)</f>
        <v>0</v>
      </c>
      <c r="K11" s="35">
        <f t="shared" ref="K11:K28" si="1">SUM($I11)</f>
        <v>0</v>
      </c>
      <c r="L11" s="165"/>
      <c r="N11" s="93" t="s">
        <v>65</v>
      </c>
      <c r="O11" s="94">
        <v>0.5</v>
      </c>
      <c r="P11" s="49"/>
      <c r="Q11" s="49"/>
    </row>
    <row r="12" spans="1:17" s="50" customFormat="1" ht="15" x14ac:dyDescent="0.2">
      <c r="A12" s="249" t="s">
        <v>85</v>
      </c>
      <c r="B12" s="170"/>
      <c r="C12" s="171">
        <v>9</v>
      </c>
      <c r="D12" s="17" t="s">
        <v>82</v>
      </c>
      <c r="E12" s="172"/>
      <c r="F12" s="173"/>
      <c r="G12" s="11">
        <v>0</v>
      </c>
      <c r="H12" s="10">
        <f>TRUNC(ROUND(($B12/$C12)*$E12*(1-$G12),0),0)</f>
        <v>0</v>
      </c>
      <c r="I12" s="10">
        <f>TRUNC(ROUND(($B12/$C12)*$E12*$G12,0),0)</f>
        <v>0</v>
      </c>
      <c r="J12" s="35">
        <f>SUM($H12)</f>
        <v>0</v>
      </c>
      <c r="K12" s="35">
        <f>SUM($I12)</f>
        <v>0</v>
      </c>
      <c r="L12" s="165"/>
      <c r="N12" s="93" t="s">
        <v>86</v>
      </c>
      <c r="O12" s="94">
        <v>0.49</v>
      </c>
      <c r="P12" s="49"/>
      <c r="Q12" s="49"/>
    </row>
    <row r="13" spans="1:17" s="50" customFormat="1" ht="15" x14ac:dyDescent="0.2">
      <c r="A13" s="249" t="s">
        <v>87</v>
      </c>
      <c r="B13" s="174"/>
      <c r="C13" s="177"/>
      <c r="D13" s="176"/>
      <c r="E13" s="173"/>
      <c r="F13" s="172"/>
      <c r="G13" s="11">
        <v>0</v>
      </c>
      <c r="H13" s="10">
        <f>TRUNC(ROUND(($B12/$C12)*$F13*(1-$G13),0),0)</f>
        <v>0</v>
      </c>
      <c r="I13" s="10">
        <f>TRUNC(ROUND(($B12/$C12)*$F13*$G13,0),0)</f>
        <v>0</v>
      </c>
      <c r="J13" s="35">
        <f t="shared" si="0"/>
        <v>0</v>
      </c>
      <c r="K13" s="35">
        <f t="shared" si="1"/>
        <v>0</v>
      </c>
      <c r="L13" s="165"/>
      <c r="N13" s="93" t="s">
        <v>88</v>
      </c>
      <c r="O13" s="94">
        <v>0.38</v>
      </c>
      <c r="P13" s="49"/>
      <c r="Q13" s="49"/>
    </row>
    <row r="14" spans="1:17" s="50" customFormat="1" ht="15" x14ac:dyDescent="0.2">
      <c r="A14" s="249" t="s">
        <v>89</v>
      </c>
      <c r="B14" s="170"/>
      <c r="C14" s="171">
        <v>9</v>
      </c>
      <c r="D14" s="17" t="s">
        <v>82</v>
      </c>
      <c r="E14" s="172"/>
      <c r="F14" s="173"/>
      <c r="G14" s="11">
        <v>0</v>
      </c>
      <c r="H14" s="10">
        <f>TRUNC(ROUND(($B14/$C14)*$E14*(1-$G14),0),0)</f>
        <v>0</v>
      </c>
      <c r="I14" s="10">
        <f>TRUNC(ROUND(($B14/$C14)*$E14*$G14,0),0)</f>
        <v>0</v>
      </c>
      <c r="J14" s="35">
        <f>SUM($H14)</f>
        <v>0</v>
      </c>
      <c r="K14" s="35">
        <f>SUM($I14)</f>
        <v>0</v>
      </c>
      <c r="L14" s="165"/>
      <c r="N14" s="93" t="s">
        <v>90</v>
      </c>
      <c r="O14" s="94">
        <v>0.26</v>
      </c>
      <c r="P14" s="49"/>
      <c r="Q14" s="49"/>
    </row>
    <row r="15" spans="1:17" s="50" customFormat="1" ht="15.75" thickBot="1" x14ac:dyDescent="0.25">
      <c r="A15" s="249" t="s">
        <v>91</v>
      </c>
      <c r="B15" s="174"/>
      <c r="C15" s="177"/>
      <c r="D15" s="178"/>
      <c r="E15" s="173"/>
      <c r="F15" s="172"/>
      <c r="G15" s="11">
        <v>0</v>
      </c>
      <c r="H15" s="10">
        <f>TRUNC(ROUND(($B14/$C14)*$F15*(1-$G15),0),0)</f>
        <v>0</v>
      </c>
      <c r="I15" s="10">
        <f>TRUNC(ROUND(($B14/$C14)*$F15*$G15,0),0)</f>
        <v>0</v>
      </c>
      <c r="J15" s="35">
        <f t="shared" si="0"/>
        <v>0</v>
      </c>
      <c r="K15" s="35">
        <f t="shared" si="1"/>
        <v>0</v>
      </c>
      <c r="L15" s="165"/>
      <c r="N15" s="95"/>
      <c r="O15" s="96"/>
      <c r="P15" s="49"/>
      <c r="Q15" s="49"/>
    </row>
    <row r="16" spans="1:17" s="50" customFormat="1" ht="16.5" thickTop="1" thickBot="1" x14ac:dyDescent="0.25">
      <c r="A16" s="249" t="s">
        <v>92</v>
      </c>
      <c r="B16" s="170"/>
      <c r="C16" s="171">
        <v>9</v>
      </c>
      <c r="D16" s="17" t="s">
        <v>82</v>
      </c>
      <c r="E16" s="172"/>
      <c r="F16" s="173"/>
      <c r="G16" s="11">
        <v>0</v>
      </c>
      <c r="H16" s="10">
        <f>TRUNC(ROUND(($B16/$C16)*$E16*(1-$G16),0),0)</f>
        <v>0</v>
      </c>
      <c r="I16" s="10">
        <f>TRUNC(ROUND(($B16/$C16)*$E16*$G16,0),0)</f>
        <v>0</v>
      </c>
      <c r="J16" s="35">
        <f>SUM($H16)</f>
        <v>0</v>
      </c>
      <c r="K16" s="35">
        <f>SUM($I16)</f>
        <v>0</v>
      </c>
      <c r="L16" s="165"/>
      <c r="N16" s="49"/>
      <c r="O16" s="49"/>
      <c r="P16" s="49"/>
      <c r="Q16" s="49"/>
    </row>
    <row r="17" spans="1:24" s="50" customFormat="1" ht="15" x14ac:dyDescent="0.2">
      <c r="A17" s="249" t="s">
        <v>93</v>
      </c>
      <c r="B17" s="174"/>
      <c r="C17" s="177"/>
      <c r="D17" s="178"/>
      <c r="E17" s="173"/>
      <c r="F17" s="172"/>
      <c r="G17" s="11">
        <v>0</v>
      </c>
      <c r="H17" s="10">
        <f>TRUNC(ROUND(($B16/$C16)*$F17*(1-$G17),0),0)</f>
        <v>0</v>
      </c>
      <c r="I17" s="10">
        <f>TRUNC(ROUND(($B16/$C16)*$F17*$G17,0),0)</f>
        <v>0</v>
      </c>
      <c r="J17" s="35">
        <f t="shared" si="0"/>
        <v>0</v>
      </c>
      <c r="K17" s="35">
        <f t="shared" si="1"/>
        <v>0</v>
      </c>
      <c r="L17" s="165"/>
      <c r="N17" s="379" t="s">
        <v>94</v>
      </c>
      <c r="O17" s="380"/>
      <c r="P17" s="381"/>
      <c r="Q17" s="49"/>
    </row>
    <row r="18" spans="1:24" s="50" customFormat="1" ht="15" x14ac:dyDescent="0.2">
      <c r="A18" s="249" t="s">
        <v>95</v>
      </c>
      <c r="B18" s="170"/>
      <c r="C18" s="171">
        <v>9</v>
      </c>
      <c r="D18" s="17" t="s">
        <v>82</v>
      </c>
      <c r="E18" s="172"/>
      <c r="F18" s="173"/>
      <c r="G18" s="11">
        <v>0</v>
      </c>
      <c r="H18" s="10">
        <f>TRUNC(ROUND(($B18/$C18)*$E18*(1-$G18),0),0)</f>
        <v>0</v>
      </c>
      <c r="I18" s="10">
        <f>TRUNC(ROUND(($B18/$C18)*$E18*$G18,0),0)</f>
        <v>0</v>
      </c>
      <c r="J18" s="35">
        <f>SUM($H18)</f>
        <v>0</v>
      </c>
      <c r="K18" s="35">
        <f>SUM($I18)</f>
        <v>0</v>
      </c>
      <c r="L18" s="165"/>
      <c r="N18" s="382" t="s">
        <v>96</v>
      </c>
      <c r="O18" s="383"/>
      <c r="P18" s="384"/>
      <c r="Q18" s="49"/>
    </row>
    <row r="19" spans="1:24" s="50" customFormat="1" ht="15.75" thickBot="1" x14ac:dyDescent="0.25">
      <c r="A19" s="249" t="s">
        <v>97</v>
      </c>
      <c r="B19" s="174"/>
      <c r="C19" s="177"/>
      <c r="D19" s="178"/>
      <c r="E19" s="173"/>
      <c r="F19" s="172"/>
      <c r="G19" s="11">
        <v>0</v>
      </c>
      <c r="H19" s="10">
        <f>TRUNC(ROUND(($B18/$C18)*$F19*(1-$G19),0),0)</f>
        <v>0</v>
      </c>
      <c r="I19" s="10">
        <f>TRUNC(ROUND(($B18/$C18)*$F19*$G19,0),0)</f>
        <v>0</v>
      </c>
      <c r="J19" s="35">
        <f t="shared" si="0"/>
        <v>0</v>
      </c>
      <c r="K19" s="35">
        <f t="shared" si="1"/>
        <v>0</v>
      </c>
      <c r="L19" s="165"/>
      <c r="N19" s="385"/>
      <c r="O19" s="386"/>
      <c r="P19" s="387"/>
      <c r="Q19" s="49"/>
    </row>
    <row r="20" spans="1:24" s="50" customFormat="1" ht="15" x14ac:dyDescent="0.2">
      <c r="A20" s="249" t="s">
        <v>98</v>
      </c>
      <c r="B20" s="170"/>
      <c r="C20" s="171">
        <v>12</v>
      </c>
      <c r="D20" s="17" t="s">
        <v>82</v>
      </c>
      <c r="E20" s="172"/>
      <c r="F20" s="173"/>
      <c r="G20" s="11">
        <v>0</v>
      </c>
      <c r="H20" s="10">
        <f>TRUNC(ROUND(($B20/$C20)*$E20*(1-$G20),0))</f>
        <v>0</v>
      </c>
      <c r="I20" s="10">
        <f>TRUNC(ROUND(($B20/$C20)*$E20*$G20,0))</f>
        <v>0</v>
      </c>
      <c r="J20" s="35">
        <f t="shared" si="0"/>
        <v>0</v>
      </c>
      <c r="K20" s="35">
        <f t="shared" si="1"/>
        <v>0</v>
      </c>
      <c r="L20" s="165"/>
      <c r="N20" s="97" t="str">
        <f>N10</f>
        <v>Start date on or after:</v>
      </c>
      <c r="O20" s="128">
        <v>45839</v>
      </c>
      <c r="P20" s="126">
        <v>46204</v>
      </c>
      <c r="Q20" s="49"/>
      <c r="W20" s="109"/>
      <c r="X20" s="110"/>
    </row>
    <row r="21" spans="1:24" s="50" customFormat="1" ht="15" x14ac:dyDescent="0.2">
      <c r="A21" s="249" t="s">
        <v>99</v>
      </c>
      <c r="B21" s="170"/>
      <c r="C21" s="171">
        <v>12</v>
      </c>
      <c r="D21" s="17" t="s">
        <v>82</v>
      </c>
      <c r="E21" s="172"/>
      <c r="F21" s="173"/>
      <c r="G21" s="11">
        <v>0</v>
      </c>
      <c r="H21" s="10">
        <f>TRUNC(ROUND(($B21/$C21)*$E21*(1-$G21),0))</f>
        <v>0</v>
      </c>
      <c r="I21" s="10">
        <f>TRUNC(ROUND(($B21/$C21)*$E21*$G21,0))</f>
        <v>0</v>
      </c>
      <c r="J21" s="35">
        <f t="shared" si="0"/>
        <v>0</v>
      </c>
      <c r="K21" s="35">
        <f t="shared" si="1"/>
        <v>0</v>
      </c>
      <c r="L21" s="165"/>
      <c r="N21" s="98" t="s">
        <v>100</v>
      </c>
      <c r="O21" s="129">
        <v>0.23899999999999999</v>
      </c>
      <c r="P21" s="127">
        <v>0.24099999999999999</v>
      </c>
      <c r="Q21" s="49"/>
      <c r="W21" s="109"/>
      <c r="X21" s="110"/>
    </row>
    <row r="22" spans="1:24" s="50" customFormat="1" ht="15" x14ac:dyDescent="0.2">
      <c r="A22" s="249" t="s">
        <v>101</v>
      </c>
      <c r="B22" s="170"/>
      <c r="C22" s="171">
        <v>12</v>
      </c>
      <c r="D22" s="179" t="s">
        <v>82</v>
      </c>
      <c r="E22" s="172"/>
      <c r="F22" s="173"/>
      <c r="G22" s="11">
        <v>0</v>
      </c>
      <c r="H22" s="10">
        <f>TRUNC(ROUND(($B22/$C22)*$E22*(1-$G22),0))</f>
        <v>0</v>
      </c>
      <c r="I22" s="10">
        <f>TRUNC(ROUND(($B22/$C22)*$E22*$G22,0))</f>
        <v>0</v>
      </c>
      <c r="J22" s="35">
        <f t="shared" si="0"/>
        <v>0</v>
      </c>
      <c r="K22" s="35">
        <f t="shared" si="1"/>
        <v>0</v>
      </c>
      <c r="L22" s="165"/>
      <c r="N22" s="98" t="s">
        <v>102</v>
      </c>
      <c r="O22" s="129">
        <v>0.14599999999999999</v>
      </c>
      <c r="P22" s="127">
        <v>0.156</v>
      </c>
      <c r="Q22" s="49"/>
      <c r="U22" s="149"/>
      <c r="W22" s="109"/>
    </row>
    <row r="23" spans="1:24" s="50" customFormat="1" ht="15.75" thickBot="1" x14ac:dyDescent="0.25">
      <c r="A23" s="250" t="s">
        <v>103</v>
      </c>
      <c r="B23" s="251"/>
      <c r="C23" s="252">
        <v>12</v>
      </c>
      <c r="D23" s="253" t="s">
        <v>82</v>
      </c>
      <c r="E23" s="254"/>
      <c r="F23" s="255"/>
      <c r="G23" s="23">
        <v>0</v>
      </c>
      <c r="H23" s="10">
        <f>TRUNC(ROUND(($B23/$C23)*$E23*(1-$G23),0))</f>
        <v>0</v>
      </c>
      <c r="I23" s="10">
        <f>TRUNC(ROUND(($B23/$C23)*$E23*$G23,0))</f>
        <v>0</v>
      </c>
      <c r="J23" s="35">
        <f t="shared" si="0"/>
        <v>0</v>
      </c>
      <c r="K23" s="35">
        <f t="shared" si="1"/>
        <v>0</v>
      </c>
      <c r="L23" s="165"/>
      <c r="N23" s="98" t="s">
        <v>104</v>
      </c>
      <c r="O23" s="129">
        <v>0.06</v>
      </c>
      <c r="P23" s="127">
        <v>7.2999999999999995E-2</v>
      </c>
      <c r="Q23" s="49"/>
      <c r="W23" s="109"/>
    </row>
    <row r="24" spans="1:24" s="50" customFormat="1" ht="15" x14ac:dyDescent="0.2">
      <c r="A24" s="257" t="s">
        <v>105</v>
      </c>
      <c r="B24" s="258"/>
      <c r="C24" s="14"/>
      <c r="D24" s="14"/>
      <c r="E24" s="259" t="s">
        <v>106</v>
      </c>
      <c r="F24" s="260"/>
      <c r="G24" s="15">
        <v>0</v>
      </c>
      <c r="H24" s="10">
        <f>TRUNC(ROUND($C24*$D24*$F24*(1-$G24),0),0)</f>
        <v>0</v>
      </c>
      <c r="I24" s="10">
        <f>TRUNC(ROUND($C24*$D24*$F24*$G24,0),0)</f>
        <v>0</v>
      </c>
      <c r="J24" s="35">
        <f t="shared" si="0"/>
        <v>0</v>
      </c>
      <c r="K24" s="35">
        <f t="shared" si="1"/>
        <v>0</v>
      </c>
      <c r="L24" s="165"/>
      <c r="N24" s="98" t="s">
        <v>107</v>
      </c>
      <c r="O24" s="129">
        <v>5.1999999999999998E-2</v>
      </c>
      <c r="P24" s="127">
        <v>6.4000000000000001E-2</v>
      </c>
      <c r="Q24" s="49"/>
      <c r="X24" s="110"/>
    </row>
    <row r="25" spans="1:24" s="50" customFormat="1" ht="15" x14ac:dyDescent="0.2">
      <c r="A25" s="261" t="s">
        <v>108</v>
      </c>
      <c r="B25" s="12"/>
      <c r="C25" s="16"/>
      <c r="D25" s="17"/>
      <c r="E25" s="18" t="s">
        <v>106</v>
      </c>
      <c r="F25" s="19"/>
      <c r="G25" s="11">
        <v>0</v>
      </c>
      <c r="H25" s="10">
        <f>TRUNC(ROUND($C25*$D25*$F25*(1-$G25),0),0)</f>
        <v>0</v>
      </c>
      <c r="I25" s="10">
        <f>TRUNC(ROUND($C25*$D25*$F25*$G25,0),0)</f>
        <v>0</v>
      </c>
      <c r="J25" s="35">
        <f t="shared" si="0"/>
        <v>0</v>
      </c>
      <c r="K25" s="35">
        <f t="shared" si="1"/>
        <v>0</v>
      </c>
      <c r="L25" s="165"/>
      <c r="N25" s="98" t="s">
        <v>109</v>
      </c>
      <c r="O25" s="129">
        <v>1E-3</v>
      </c>
      <c r="P25" s="127">
        <v>1E-3</v>
      </c>
      <c r="Q25" s="49"/>
    </row>
    <row r="26" spans="1:24" s="50" customFormat="1" ht="15.75" thickBot="1" x14ac:dyDescent="0.25">
      <c r="A26" s="261" t="s">
        <v>110</v>
      </c>
      <c r="B26" s="262"/>
      <c r="C26" s="16"/>
      <c r="D26" s="20"/>
      <c r="E26" s="13" t="s">
        <v>111</v>
      </c>
      <c r="F26" s="21"/>
      <c r="G26" s="11">
        <v>0</v>
      </c>
      <c r="H26" s="10">
        <f>TRUNC(ROUND($C26*$D26*$F26*(1-$G26),0),0)</f>
        <v>0</v>
      </c>
      <c r="I26" s="10">
        <f>TRUNC(ROUND($C26*$D26*$F26*$G26,0),0)</f>
        <v>0</v>
      </c>
      <c r="J26" s="35">
        <f t="shared" si="0"/>
        <v>0</v>
      </c>
      <c r="K26" s="35">
        <f t="shared" si="1"/>
        <v>0</v>
      </c>
      <c r="L26" s="165"/>
      <c r="N26" s="100"/>
      <c r="O26" s="130"/>
      <c r="P26" s="125"/>
      <c r="Q26" s="49"/>
    </row>
    <row r="27" spans="1:24" s="50" customFormat="1" ht="15.75" thickBot="1" x14ac:dyDescent="0.25">
      <c r="A27" s="263" t="s">
        <v>112</v>
      </c>
      <c r="B27" s="22"/>
      <c r="C27" s="264"/>
      <c r="D27" s="265"/>
      <c r="E27" s="266" t="s">
        <v>111</v>
      </c>
      <c r="F27" s="267"/>
      <c r="G27" s="23">
        <v>0</v>
      </c>
      <c r="H27" s="10">
        <f>TRUNC(ROUND($C27*$D27*$F27*(1-$G27),0),0)</f>
        <v>0</v>
      </c>
      <c r="I27" s="10">
        <f>TRUNC(ROUND($C27*$D27*$F27*$G27,0),0)</f>
        <v>0</v>
      </c>
      <c r="J27" s="35">
        <f t="shared" si="0"/>
        <v>0</v>
      </c>
      <c r="K27" s="35">
        <f t="shared" si="1"/>
        <v>0</v>
      </c>
      <c r="L27" s="165"/>
      <c r="N27" s="49"/>
      <c r="O27" s="49"/>
      <c r="P27" s="49"/>
      <c r="Q27" s="49"/>
    </row>
    <row r="28" spans="1:24" s="50" customFormat="1" ht="15" x14ac:dyDescent="0.25">
      <c r="A28" s="157" t="s">
        <v>113</v>
      </c>
      <c r="B28" s="157"/>
      <c r="C28" s="157"/>
      <c r="D28" s="157"/>
      <c r="E28" s="157"/>
      <c r="F28" s="157"/>
      <c r="G28" s="157"/>
      <c r="H28" s="24">
        <f>SUM(H10:H27)</f>
        <v>0</v>
      </c>
      <c r="I28" s="24">
        <f>SUM(I10:I27)</f>
        <v>0</v>
      </c>
      <c r="J28" s="36">
        <f t="shared" si="0"/>
        <v>0</v>
      </c>
      <c r="K28" s="36">
        <f t="shared" si="1"/>
        <v>0</v>
      </c>
      <c r="L28" s="166"/>
      <c r="N28" s="388" t="s">
        <v>218</v>
      </c>
      <c r="O28" s="389"/>
      <c r="P28" s="389"/>
      <c r="Q28" s="390"/>
    </row>
    <row r="29" spans="1:24" s="50" customFormat="1" x14ac:dyDescent="0.2">
      <c r="A29" s="148" t="s">
        <v>114</v>
      </c>
      <c r="B29" s="148"/>
      <c r="C29" s="412" t="s">
        <v>115</v>
      </c>
      <c r="D29" s="412"/>
      <c r="E29" s="412"/>
      <c r="F29" s="181"/>
      <c r="G29" s="25"/>
      <c r="H29" s="12"/>
      <c r="I29" s="12"/>
      <c r="J29" s="99"/>
      <c r="K29" s="99"/>
      <c r="L29" s="165"/>
      <c r="N29" s="67"/>
      <c r="O29" s="68"/>
      <c r="P29" s="69" t="s">
        <v>116</v>
      </c>
      <c r="Q29" s="70" t="s">
        <v>117</v>
      </c>
    </row>
    <row r="30" spans="1:24" s="50" customFormat="1" x14ac:dyDescent="0.2">
      <c r="A30" s="111" t="str">
        <f>N21</f>
        <v>Academic/Calendar Salary</v>
      </c>
      <c r="B30" s="148"/>
      <c r="C30" s="369">
        <f xml:space="preserve"> IF($B$4&gt;=$P$20,P21,O21)</f>
        <v>0.23899999999999999</v>
      </c>
      <c r="D30" s="369"/>
      <c r="E30" s="369"/>
      <c r="F30" s="26"/>
      <c r="G30" s="26"/>
      <c r="H30" s="35">
        <f>TRUNC(ROUND(SUM(H10,H12,H14,H16,H18,H20:H23)*$C30,0),0)</f>
        <v>0</v>
      </c>
      <c r="I30" s="35">
        <f>TRUNC(ROUND(SUM(I10,I12,I14,I16,I18,I20:I23)*$C30,0),0)</f>
        <v>0</v>
      </c>
      <c r="J30" s="35">
        <f t="shared" ref="J30:J36" si="2">SUM($H30)</f>
        <v>0</v>
      </c>
      <c r="K30" s="35">
        <f t="shared" ref="K30:K36" si="3">SUM($I30)</f>
        <v>0</v>
      </c>
      <c r="L30" s="165"/>
      <c r="N30" s="71" t="s">
        <v>118</v>
      </c>
      <c r="O30" s="68"/>
      <c r="P30" s="72">
        <v>473.47</v>
      </c>
      <c r="Q30" s="73">
        <v>497.14350000000007</v>
      </c>
    </row>
    <row r="31" spans="1:24" s="50" customFormat="1" x14ac:dyDescent="0.2">
      <c r="A31" s="111" t="str">
        <f t="shared" ref="A31:A34" si="4">N22</f>
        <v>Summer salary</v>
      </c>
      <c r="B31" s="148"/>
      <c r="C31" s="369">
        <f xml:space="preserve"> IF($B$4&gt;=$P$20,P22,O22)</f>
        <v>0.14599999999999999</v>
      </c>
      <c r="D31" s="369"/>
      <c r="E31" s="369"/>
      <c r="F31" s="26"/>
      <c r="G31" s="26"/>
      <c r="H31" s="35">
        <f>TRUNC(ROUND(SUM(H11,H13,H15,H17,H19)*$C31,0),0)</f>
        <v>0</v>
      </c>
      <c r="I31" s="35">
        <f>TRUNC(ROUND(SUM(I11,I13,I15,I17,I19)*$C31,0),0)</f>
        <v>0</v>
      </c>
      <c r="J31" s="35">
        <f t="shared" si="2"/>
        <v>0</v>
      </c>
      <c r="K31" s="35">
        <f t="shared" si="3"/>
        <v>0</v>
      </c>
      <c r="L31" s="165"/>
      <c r="N31" s="71" t="s">
        <v>119</v>
      </c>
      <c r="O31" s="68"/>
      <c r="P31" s="74">
        <v>601.31000000000006</v>
      </c>
      <c r="Q31" s="73">
        <v>631.3755000000001</v>
      </c>
    </row>
    <row r="32" spans="1:24" s="50" customFormat="1" x14ac:dyDescent="0.2">
      <c r="A32" s="111" t="str">
        <f t="shared" si="4"/>
        <v>GA salary</v>
      </c>
      <c r="B32" s="148"/>
      <c r="C32" s="369">
        <f xml:space="preserve"> IF($B$4&gt;=$P$20,P23,O23)</f>
        <v>0.06</v>
      </c>
      <c r="D32" s="369"/>
      <c r="E32" s="369"/>
      <c r="F32" s="26"/>
      <c r="G32" s="26"/>
      <c r="H32" s="35">
        <f>TRUNC(ROUND((H24+H25)*$C32,0))</f>
        <v>0</v>
      </c>
      <c r="I32" s="35">
        <f>TRUNC(ROUND((I24+I25)*$C32,0))</f>
        <v>0</v>
      </c>
      <c r="J32" s="35">
        <f t="shared" si="2"/>
        <v>0</v>
      </c>
      <c r="K32" s="35">
        <f t="shared" si="3"/>
        <v>0</v>
      </c>
      <c r="L32" s="165"/>
      <c r="N32" s="71" t="s">
        <v>120</v>
      </c>
      <c r="O32" s="68"/>
      <c r="P32" s="72">
        <v>585.36</v>
      </c>
      <c r="Q32" s="73">
        <v>614.62800000000004</v>
      </c>
    </row>
    <row r="33" spans="1:17" s="50" customFormat="1" x14ac:dyDescent="0.2">
      <c r="A33" s="111" t="str">
        <f t="shared" si="4"/>
        <v>Hourly wages</v>
      </c>
      <c r="B33" s="148"/>
      <c r="C33" s="369">
        <f xml:space="preserve"> IF($B$4&gt;=$P$20,P24,O24)</f>
        <v>5.1999999999999998E-2</v>
      </c>
      <c r="D33" s="369"/>
      <c r="E33" s="369"/>
      <c r="F33" s="26"/>
      <c r="G33" s="26"/>
      <c r="H33" s="35">
        <f>TRUNC(ROUND(H26*$C33,0),0)</f>
        <v>0</v>
      </c>
      <c r="I33" s="35">
        <f>TRUNC(ROUND(I26*$C33,0),0)</f>
        <v>0</v>
      </c>
      <c r="J33" s="35">
        <f t="shared" si="2"/>
        <v>0</v>
      </c>
      <c r="K33" s="35">
        <f t="shared" si="3"/>
        <v>0</v>
      </c>
      <c r="L33" s="165"/>
      <c r="N33" s="71" t="s">
        <v>121</v>
      </c>
      <c r="O33" s="68"/>
      <c r="P33" s="72">
        <v>630.99</v>
      </c>
      <c r="Q33" s="73">
        <v>662.53950000000009</v>
      </c>
    </row>
    <row r="34" spans="1:17" s="50" customFormat="1" x14ac:dyDescent="0.2">
      <c r="A34" s="111" t="str">
        <f t="shared" si="4"/>
        <v>Enrolled student wages</v>
      </c>
      <c r="B34" s="148"/>
      <c r="C34" s="369">
        <f xml:space="preserve"> IF($B$4&gt;=$P$20,P25,O25)</f>
        <v>1E-3</v>
      </c>
      <c r="D34" s="369"/>
      <c r="E34" s="369"/>
      <c r="F34" s="26"/>
      <c r="G34" s="26"/>
      <c r="H34" s="35">
        <f>IF(AND(H27&gt;0,TRUNC(ROUND(H27*$C34,0),0)=0),1,TRUNC(ROUND(H27*$C34,0),0))</f>
        <v>0</v>
      </c>
      <c r="I34" s="35">
        <f>IF(AND(I27&gt;0,TRUNC(ROUND(I27*$C34,0),0)=0),1,TRUNC(ROUND(I27*$C34,0),0))</f>
        <v>0</v>
      </c>
      <c r="J34" s="35">
        <f t="shared" si="2"/>
        <v>0</v>
      </c>
      <c r="K34" s="35">
        <f t="shared" si="3"/>
        <v>0</v>
      </c>
      <c r="L34" s="165"/>
      <c r="N34" s="71" t="s">
        <v>122</v>
      </c>
      <c r="O34" s="68"/>
      <c r="P34" s="74">
        <v>527.09</v>
      </c>
      <c r="Q34" s="73">
        <v>553.44450000000006</v>
      </c>
    </row>
    <row r="35" spans="1:17" s="50" customFormat="1" x14ac:dyDescent="0.2">
      <c r="A35" s="157" t="s">
        <v>123</v>
      </c>
      <c r="B35" s="157"/>
      <c r="C35" s="157"/>
      <c r="D35" s="157"/>
      <c r="E35" s="157"/>
      <c r="F35" s="157"/>
      <c r="G35" s="157"/>
      <c r="H35" s="36">
        <f>SUM(H30:H34)</f>
        <v>0</v>
      </c>
      <c r="I35" s="36">
        <f>SUM(I30:I34)</f>
        <v>0</v>
      </c>
      <c r="J35" s="36">
        <f t="shared" si="2"/>
        <v>0</v>
      </c>
      <c r="K35" s="36">
        <f t="shared" si="3"/>
        <v>0</v>
      </c>
      <c r="L35" s="166"/>
      <c r="N35" s="71" t="s">
        <v>124</v>
      </c>
      <c r="O35" s="68"/>
      <c r="P35" s="74">
        <v>496.69</v>
      </c>
      <c r="Q35" s="73">
        <v>521.52449999999999</v>
      </c>
    </row>
    <row r="36" spans="1:17" s="50" customFormat="1" x14ac:dyDescent="0.2">
      <c r="A36" s="27" t="s">
        <v>125</v>
      </c>
      <c r="B36" s="27"/>
      <c r="C36" s="27"/>
      <c r="D36" s="27"/>
      <c r="E36" s="27"/>
      <c r="F36" s="27"/>
      <c r="G36" s="27"/>
      <c r="H36" s="37">
        <f>SUM(H28,H35)</f>
        <v>0</v>
      </c>
      <c r="I36" s="37">
        <f>SUM(I28,I35)</f>
        <v>0</v>
      </c>
      <c r="J36" s="37">
        <f t="shared" si="2"/>
        <v>0</v>
      </c>
      <c r="K36" s="37">
        <f t="shared" si="3"/>
        <v>0</v>
      </c>
      <c r="L36" s="167"/>
      <c r="N36" s="71" t="s">
        <v>126</v>
      </c>
      <c r="O36" s="68"/>
      <c r="P36" s="72">
        <v>652.41000000000008</v>
      </c>
      <c r="Q36" s="73">
        <v>685.03050000000007</v>
      </c>
    </row>
    <row r="37" spans="1:17" s="50" customFormat="1" x14ac:dyDescent="0.2">
      <c r="A37" s="148"/>
      <c r="B37" s="148"/>
      <c r="C37" s="148"/>
      <c r="D37" s="148"/>
      <c r="E37" s="148"/>
      <c r="F37" s="148"/>
      <c r="G37" s="148"/>
      <c r="H37" s="12"/>
      <c r="I37" s="12"/>
      <c r="J37" s="99"/>
      <c r="K37" s="99"/>
      <c r="L37" s="165"/>
      <c r="N37" s="391" t="s">
        <v>127</v>
      </c>
      <c r="O37" s="392"/>
      <c r="P37" s="392"/>
      <c r="Q37" s="393"/>
    </row>
    <row r="38" spans="1:17" s="50" customFormat="1" x14ac:dyDescent="0.2">
      <c r="A38" s="371" t="s">
        <v>128</v>
      </c>
      <c r="B38" s="371"/>
      <c r="C38" s="371"/>
      <c r="D38" s="371"/>
      <c r="E38" s="371"/>
      <c r="F38" s="371"/>
      <c r="G38" s="371"/>
      <c r="H38" s="10"/>
      <c r="I38" s="10"/>
      <c r="J38" s="35">
        <f t="shared" ref="J38:J42" si="5">SUM($H38)</f>
        <v>0</v>
      </c>
      <c r="K38" s="35">
        <f t="shared" ref="K38:K42" si="6">SUM($I38)</f>
        <v>0</v>
      </c>
      <c r="L38" s="165"/>
      <c r="N38" s="71" t="s">
        <v>129</v>
      </c>
      <c r="O38" s="68"/>
      <c r="P38" s="74">
        <v>313</v>
      </c>
      <c r="Q38" s="73">
        <f t="shared" ref="Q38:Q41" si="7">P38*1.05</f>
        <v>328.65000000000003</v>
      </c>
    </row>
    <row r="39" spans="1:17" s="50" customFormat="1" x14ac:dyDescent="0.2">
      <c r="A39" s="371" t="s">
        <v>130</v>
      </c>
      <c r="B39" s="371"/>
      <c r="C39" s="371"/>
      <c r="D39" s="371"/>
      <c r="E39" s="371"/>
      <c r="F39" s="371"/>
      <c r="G39" s="371"/>
      <c r="H39" s="10"/>
      <c r="I39" s="10"/>
      <c r="J39" s="35">
        <f t="shared" si="5"/>
        <v>0</v>
      </c>
      <c r="K39" s="35">
        <f t="shared" si="6"/>
        <v>0</v>
      </c>
      <c r="L39" s="165"/>
      <c r="N39" s="71" t="s">
        <v>131</v>
      </c>
      <c r="O39" s="68"/>
      <c r="P39" s="74">
        <v>313</v>
      </c>
      <c r="Q39" s="73">
        <f t="shared" si="7"/>
        <v>328.65000000000003</v>
      </c>
    </row>
    <row r="40" spans="1:17" s="50" customFormat="1" x14ac:dyDescent="0.2">
      <c r="A40" s="371" t="s">
        <v>132</v>
      </c>
      <c r="B40" s="371"/>
      <c r="C40" s="371"/>
      <c r="D40" s="371"/>
      <c r="E40" s="371"/>
      <c r="F40" s="371"/>
      <c r="G40" s="371"/>
      <c r="H40" s="10"/>
      <c r="I40" s="10"/>
      <c r="J40" s="35">
        <f t="shared" si="5"/>
        <v>0</v>
      </c>
      <c r="K40" s="35">
        <f t="shared" si="6"/>
        <v>0</v>
      </c>
      <c r="L40" s="165"/>
      <c r="N40" s="71" t="s">
        <v>133</v>
      </c>
      <c r="O40" s="68"/>
      <c r="P40" s="74">
        <v>313</v>
      </c>
      <c r="Q40" s="73">
        <f t="shared" si="7"/>
        <v>328.65000000000003</v>
      </c>
    </row>
    <row r="41" spans="1:17" s="50" customFormat="1" x14ac:dyDescent="0.2">
      <c r="A41" s="371" t="s">
        <v>134</v>
      </c>
      <c r="B41" s="371"/>
      <c r="C41" s="371"/>
      <c r="D41" s="371"/>
      <c r="E41" s="371"/>
      <c r="F41" s="371"/>
      <c r="G41" s="371"/>
      <c r="H41" s="10"/>
      <c r="I41" s="10"/>
      <c r="J41" s="35">
        <f t="shared" si="5"/>
        <v>0</v>
      </c>
      <c r="K41" s="35">
        <f t="shared" si="6"/>
        <v>0</v>
      </c>
      <c r="L41" s="165"/>
      <c r="N41" s="71" t="s">
        <v>135</v>
      </c>
      <c r="O41" s="68"/>
      <c r="P41" s="74">
        <v>313</v>
      </c>
      <c r="Q41" s="73">
        <f t="shared" si="7"/>
        <v>328.65000000000003</v>
      </c>
    </row>
    <row r="42" spans="1:17" s="50" customFormat="1" x14ac:dyDescent="0.2">
      <c r="A42" s="371" t="s">
        <v>136</v>
      </c>
      <c r="B42" s="371"/>
      <c r="C42" s="371"/>
      <c r="D42" s="371"/>
      <c r="E42" s="371"/>
      <c r="F42" s="371"/>
      <c r="G42" s="371"/>
      <c r="H42" s="10"/>
      <c r="I42" s="10"/>
      <c r="J42" s="35">
        <f t="shared" si="5"/>
        <v>0</v>
      </c>
      <c r="K42" s="35">
        <f t="shared" si="6"/>
        <v>0</v>
      </c>
      <c r="L42" s="165"/>
      <c r="N42" s="71" t="s">
        <v>137</v>
      </c>
      <c r="O42" s="68"/>
      <c r="P42" s="74">
        <v>500</v>
      </c>
      <c r="Q42" s="73">
        <f>P42*1.05</f>
        <v>525</v>
      </c>
    </row>
    <row r="43" spans="1:17" s="50" customFormat="1" x14ac:dyDescent="0.2">
      <c r="A43" s="371" t="s">
        <v>138</v>
      </c>
      <c r="B43" s="371"/>
      <c r="C43" s="371"/>
      <c r="D43" s="371"/>
      <c r="E43" s="371"/>
      <c r="F43" s="371"/>
      <c r="G43" s="371"/>
      <c r="H43" s="12"/>
      <c r="I43" s="12"/>
      <c r="J43" s="99"/>
      <c r="K43" s="99"/>
      <c r="L43" s="165"/>
      <c r="N43" s="122"/>
      <c r="O43" s="123"/>
      <c r="P43" s="123"/>
      <c r="Q43" s="124"/>
    </row>
    <row r="44" spans="1:17" s="50" customFormat="1" ht="12.75" customHeight="1" x14ac:dyDescent="0.2">
      <c r="A44" s="371"/>
      <c r="B44" s="371"/>
      <c r="C44" s="371"/>
      <c r="D44" s="371"/>
      <c r="E44" s="371"/>
      <c r="F44" s="371"/>
      <c r="G44" s="371"/>
      <c r="H44" s="10"/>
      <c r="I44" s="10"/>
      <c r="J44" s="35">
        <f t="shared" ref="J44:J50" si="8">SUM($H44)</f>
        <v>0</v>
      </c>
      <c r="K44" s="35">
        <f t="shared" ref="K44:K50" si="9">SUM($I44)</f>
        <v>0</v>
      </c>
      <c r="L44" s="165"/>
      <c r="N44" s="409" t="s">
        <v>139</v>
      </c>
      <c r="O44" s="410"/>
      <c r="P44" s="410"/>
      <c r="Q44" s="411"/>
    </row>
    <row r="45" spans="1:17" s="50" customFormat="1" ht="12.75" customHeight="1" x14ac:dyDescent="0.2">
      <c r="A45" s="371"/>
      <c r="B45" s="371"/>
      <c r="C45" s="371"/>
      <c r="D45" s="371"/>
      <c r="E45" s="371"/>
      <c r="F45" s="371"/>
      <c r="G45" s="371"/>
      <c r="H45" s="10"/>
      <c r="I45" s="10"/>
      <c r="J45" s="35">
        <f t="shared" si="8"/>
        <v>0</v>
      </c>
      <c r="K45" s="35">
        <f t="shared" si="9"/>
        <v>0</v>
      </c>
      <c r="L45" s="165"/>
      <c r="N45" s="406" t="s">
        <v>217</v>
      </c>
      <c r="O45" s="407"/>
      <c r="P45" s="407"/>
      <c r="Q45" s="408"/>
    </row>
    <row r="46" spans="1:17" s="50" customFormat="1" ht="12.75" customHeight="1" x14ac:dyDescent="0.25">
      <c r="A46" s="371"/>
      <c r="B46" s="371"/>
      <c r="C46" s="371"/>
      <c r="D46" s="371"/>
      <c r="E46" s="371"/>
      <c r="F46" s="371"/>
      <c r="G46" s="371"/>
      <c r="H46" s="10"/>
      <c r="I46" s="10"/>
      <c r="J46" s="35">
        <f t="shared" si="8"/>
        <v>0</v>
      </c>
      <c r="K46" s="35">
        <f t="shared" si="9"/>
        <v>0</v>
      </c>
      <c r="L46" s="165"/>
      <c r="N46" s="394" t="s">
        <v>140</v>
      </c>
      <c r="O46" s="395"/>
      <c r="P46" s="395"/>
      <c r="Q46" s="396"/>
    </row>
    <row r="47" spans="1:17" s="50" customFormat="1" x14ac:dyDescent="0.2">
      <c r="A47" s="371"/>
      <c r="B47" s="371"/>
      <c r="C47" s="371"/>
      <c r="D47" s="371"/>
      <c r="E47" s="371"/>
      <c r="F47" s="371"/>
      <c r="G47" s="371"/>
      <c r="H47" s="10"/>
      <c r="I47" s="10"/>
      <c r="J47" s="35">
        <f t="shared" si="8"/>
        <v>0</v>
      </c>
      <c r="K47" s="35">
        <f t="shared" si="9"/>
        <v>0</v>
      </c>
      <c r="L47" s="165"/>
    </row>
    <row r="48" spans="1:17" s="50" customFormat="1" x14ac:dyDescent="0.2">
      <c r="A48" s="371"/>
      <c r="B48" s="371"/>
      <c r="C48" s="371"/>
      <c r="D48" s="371"/>
      <c r="E48" s="371"/>
      <c r="F48" s="371"/>
      <c r="G48" s="371"/>
      <c r="H48" s="10"/>
      <c r="I48" s="10"/>
      <c r="J48" s="35">
        <f t="shared" si="8"/>
        <v>0</v>
      </c>
      <c r="K48" s="35">
        <f t="shared" si="9"/>
        <v>0</v>
      </c>
      <c r="L48" s="165"/>
    </row>
    <row r="49" spans="1:18" s="50" customFormat="1" x14ac:dyDescent="0.2">
      <c r="A49" s="371"/>
      <c r="B49" s="371"/>
      <c r="C49" s="371"/>
      <c r="D49" s="371"/>
      <c r="E49" s="371"/>
      <c r="F49" s="371"/>
      <c r="G49" s="371"/>
      <c r="H49" s="10"/>
      <c r="I49" s="10"/>
      <c r="J49" s="35">
        <f t="shared" si="8"/>
        <v>0</v>
      </c>
      <c r="K49" s="35">
        <f t="shared" si="9"/>
        <v>0</v>
      </c>
      <c r="L49" s="165"/>
    </row>
    <row r="50" spans="1:18" s="60" customFormat="1" ht="13.5" thickBot="1" x14ac:dyDescent="0.25">
      <c r="A50" s="372" t="s">
        <v>141</v>
      </c>
      <c r="B50" s="372"/>
      <c r="C50" s="372"/>
      <c r="D50" s="372"/>
      <c r="E50" s="372"/>
      <c r="F50" s="372"/>
      <c r="G50" s="372"/>
      <c r="H50" s="37">
        <f>TRUNC(ROUND(SUM(H44:H49),0),0)</f>
        <v>0</v>
      </c>
      <c r="I50" s="37">
        <f>TRUNC(ROUND(SUM(I44:I49),0),0)</f>
        <v>0</v>
      </c>
      <c r="J50" s="37">
        <f t="shared" si="8"/>
        <v>0</v>
      </c>
      <c r="K50" s="37">
        <f t="shared" si="9"/>
        <v>0</v>
      </c>
      <c r="L50" s="167"/>
    </row>
    <row r="51" spans="1:18" s="61" customFormat="1" x14ac:dyDescent="0.2">
      <c r="A51" s="370"/>
      <c r="B51" s="370"/>
      <c r="C51" s="370"/>
      <c r="D51" s="370"/>
      <c r="E51" s="370"/>
      <c r="F51" s="370"/>
      <c r="G51" s="370"/>
      <c r="H51" s="28"/>
      <c r="I51" s="28"/>
      <c r="J51" s="103"/>
      <c r="K51" s="103"/>
      <c r="L51" s="167"/>
      <c r="N51" s="397" t="s">
        <v>142</v>
      </c>
      <c r="O51" s="398"/>
      <c r="P51" s="399"/>
    </row>
    <row r="52" spans="1:18" s="61" customFormat="1" x14ac:dyDescent="0.2">
      <c r="A52" s="416" t="s">
        <v>143</v>
      </c>
      <c r="B52" s="416"/>
      <c r="C52" s="416"/>
      <c r="D52" s="416"/>
      <c r="E52" s="416"/>
      <c r="F52" s="416"/>
      <c r="G52" s="416"/>
      <c r="H52" s="24">
        <f>SUM(H36,H38:H42,H50)</f>
        <v>0</v>
      </c>
      <c r="I52" s="24">
        <f>SUM(I36,I38:I42,I50)</f>
        <v>0</v>
      </c>
      <c r="J52" s="36">
        <f>SUM($H52)</f>
        <v>0</v>
      </c>
      <c r="K52" s="36">
        <f>SUM($I52)</f>
        <v>0</v>
      </c>
      <c r="L52" s="166"/>
      <c r="N52" s="135" t="s">
        <v>144</v>
      </c>
      <c r="O52" s="136">
        <v>0</v>
      </c>
      <c r="P52" s="131">
        <f>(J52+J57)*O52</f>
        <v>0</v>
      </c>
    </row>
    <row r="53" spans="1:18" s="61" customFormat="1" ht="22.5" x14ac:dyDescent="0.2">
      <c r="A53" s="370"/>
      <c r="B53" s="370"/>
      <c r="C53" s="370"/>
      <c r="D53" s="370"/>
      <c r="E53" s="370"/>
      <c r="F53" s="370"/>
      <c r="G53" s="370"/>
      <c r="H53" s="24"/>
      <c r="I53" s="24"/>
      <c r="J53" s="36"/>
      <c r="K53" s="36"/>
      <c r="L53" s="166"/>
      <c r="N53" s="135" t="s">
        <v>145</v>
      </c>
      <c r="O53" s="137">
        <v>0</v>
      </c>
      <c r="P53" s="131">
        <f>J80*O53</f>
        <v>0</v>
      </c>
    </row>
    <row r="54" spans="1:18" s="61" customFormat="1" x14ac:dyDescent="0.2">
      <c r="A54" s="29" t="s">
        <v>146</v>
      </c>
      <c r="B54" s="29"/>
      <c r="C54" s="29"/>
      <c r="D54" s="373">
        <v>0</v>
      </c>
      <c r="E54" s="373"/>
      <c r="F54" s="29"/>
      <c r="G54" s="29"/>
      <c r="H54" s="37">
        <f>TRUNC(ROUND(H52*$D$54,0),0)</f>
        <v>0</v>
      </c>
      <c r="I54" s="37"/>
      <c r="J54" s="37">
        <f>SUM($H54)</f>
        <v>0</v>
      </c>
      <c r="K54" s="37"/>
      <c r="L54" s="167"/>
      <c r="N54" s="400" t="s">
        <v>147</v>
      </c>
      <c r="O54" s="401"/>
      <c r="P54" s="132">
        <f>IF(P52&lt;P53,P52,P53)</f>
        <v>0</v>
      </c>
    </row>
    <row r="55" spans="1:18" s="61" customFormat="1" x14ac:dyDescent="0.2">
      <c r="A55" s="29" t="s">
        <v>148</v>
      </c>
      <c r="B55" s="29"/>
      <c r="C55" s="29"/>
      <c r="D55" s="373">
        <v>0</v>
      </c>
      <c r="E55" s="373"/>
      <c r="F55" s="29"/>
      <c r="G55" s="29"/>
      <c r="H55" s="37"/>
      <c r="I55" s="37">
        <f>TRUNC(ROUND(H52*$D$55,0),0)</f>
        <v>0</v>
      </c>
      <c r="J55" s="37"/>
      <c r="K55" s="37">
        <f>SUM($I55)</f>
        <v>0</v>
      </c>
      <c r="L55" s="167"/>
      <c r="N55" s="402" t="s">
        <v>149</v>
      </c>
      <c r="O55" s="403"/>
      <c r="P55" s="133" t="str">
        <f>IF(P53&lt;P52, "Yes", "No")</f>
        <v>No</v>
      </c>
    </row>
    <row r="56" spans="1:18" s="61" customFormat="1" ht="13.5" thickBot="1" x14ac:dyDescent="0.25">
      <c r="A56" s="29" t="s">
        <v>150</v>
      </c>
      <c r="B56" s="29"/>
      <c r="C56" s="29"/>
      <c r="D56" s="373">
        <v>0</v>
      </c>
      <c r="E56" s="373"/>
      <c r="F56" s="29"/>
      <c r="G56" s="29"/>
      <c r="H56" s="37"/>
      <c r="I56" s="37">
        <f>TRUNC(ROUND(I52*$D$56,0),0)</f>
        <v>0</v>
      </c>
      <c r="J56" s="37"/>
      <c r="K56" s="37">
        <f>SUM($I56)</f>
        <v>0</v>
      </c>
      <c r="L56" s="167"/>
      <c r="N56" s="404"/>
      <c r="O56" s="405"/>
      <c r="P56" s="134" t="str">
        <f>IF(P53&lt;P52, P52-P53, "N/A")</f>
        <v>N/A</v>
      </c>
    </row>
    <row r="57" spans="1:18" s="61" customFormat="1" x14ac:dyDescent="0.2">
      <c r="A57" s="30" t="s">
        <v>151</v>
      </c>
      <c r="B57" s="29"/>
      <c r="C57" s="29"/>
      <c r="D57" s="373"/>
      <c r="E57" s="373"/>
      <c r="F57" s="29"/>
      <c r="G57" s="29"/>
      <c r="H57" s="36">
        <f>TRUNC(ROUND(O100,0),0)</f>
        <v>0</v>
      </c>
      <c r="I57" s="36"/>
      <c r="J57" s="36">
        <f t="shared" ref="J57:J58" si="10">SUM($H57)</f>
        <v>0</v>
      </c>
      <c r="K57" s="36"/>
      <c r="L57" s="166"/>
    </row>
    <row r="58" spans="1:18" s="6" customFormat="1" ht="12" x14ac:dyDescent="0.2">
      <c r="A58" s="29" t="s">
        <v>152</v>
      </c>
      <c r="B58" s="29"/>
      <c r="C58" s="29"/>
      <c r="D58" s="373">
        <v>0</v>
      </c>
      <c r="E58" s="373"/>
      <c r="F58" s="29"/>
      <c r="G58" s="29"/>
      <c r="H58" s="37">
        <f>TRUNC(ROUND(H57*$D$58,0),0)</f>
        <v>0</v>
      </c>
      <c r="I58" s="37"/>
      <c r="J58" s="37">
        <f t="shared" si="10"/>
        <v>0</v>
      </c>
      <c r="K58" s="37"/>
      <c r="L58" s="167"/>
    </row>
    <row r="59" spans="1:18" s="50" customFormat="1" ht="26.25" customHeight="1" x14ac:dyDescent="0.25">
      <c r="A59" s="413" t="s">
        <v>153</v>
      </c>
      <c r="B59" s="413"/>
      <c r="C59" s="413"/>
      <c r="D59" s="413"/>
      <c r="E59" s="413"/>
      <c r="F59" s="413"/>
      <c r="G59" s="413"/>
      <c r="H59" s="28"/>
      <c r="I59" s="28"/>
      <c r="J59" s="103"/>
      <c r="K59" s="103"/>
      <c r="L59" s="167"/>
      <c r="P59" s="63"/>
      <c r="Q59" s="63"/>
      <c r="R59" s="63"/>
    </row>
    <row r="60" spans="1:18" s="50" customFormat="1" x14ac:dyDescent="0.2">
      <c r="A60" s="31" t="s">
        <v>154</v>
      </c>
      <c r="B60" s="31" t="s">
        <v>222</v>
      </c>
      <c r="C60" s="32"/>
      <c r="D60" s="156" t="s">
        <v>155</v>
      </c>
      <c r="E60" s="121"/>
      <c r="F60" s="1" t="s">
        <v>156</v>
      </c>
      <c r="G60" s="33"/>
      <c r="H60" s="10">
        <f>TRUNC(ROUND($C60*$E60*($C24+$C25)*(1-$G60),0),0)</f>
        <v>0</v>
      </c>
      <c r="I60" s="10">
        <f>TRUNC(ROUND($C60*$E60*($C24+$C25)*$G60,0),0)</f>
        <v>0</v>
      </c>
      <c r="J60" s="35">
        <f t="shared" ref="J60:J81" si="11">SUM($H60)</f>
        <v>0</v>
      </c>
      <c r="K60" s="35">
        <f t="shared" ref="K60:K81" si="12">SUM($I60)</f>
        <v>0</v>
      </c>
      <c r="L60" s="165"/>
      <c r="R60" s="65"/>
    </row>
    <row r="61" spans="1:18" s="50" customFormat="1" x14ac:dyDescent="0.2">
      <c r="A61" s="371" t="s">
        <v>157</v>
      </c>
      <c r="B61" s="371"/>
      <c r="C61" s="371"/>
      <c r="D61" s="371"/>
      <c r="E61" s="371"/>
      <c r="F61" s="371"/>
      <c r="G61" s="371"/>
      <c r="H61" s="10"/>
      <c r="I61" s="10"/>
      <c r="J61" s="35">
        <f t="shared" si="11"/>
        <v>0</v>
      </c>
      <c r="K61" s="35">
        <f>SUM($I61)</f>
        <v>0</v>
      </c>
      <c r="L61" s="165"/>
      <c r="R61" s="66"/>
    </row>
    <row r="62" spans="1:18" s="50" customFormat="1" x14ac:dyDescent="0.2">
      <c r="A62" s="371" t="s">
        <v>158</v>
      </c>
      <c r="B62" s="371"/>
      <c r="C62" s="371"/>
      <c r="D62" s="371"/>
      <c r="E62" s="371"/>
      <c r="F62" s="371"/>
      <c r="G62" s="371"/>
      <c r="H62" s="10"/>
      <c r="I62" s="10"/>
      <c r="J62" s="35">
        <f t="shared" si="11"/>
        <v>0</v>
      </c>
      <c r="K62" s="35">
        <f>SUM($I62)</f>
        <v>0</v>
      </c>
      <c r="L62" s="165"/>
      <c r="R62" s="66"/>
    </row>
    <row r="63" spans="1:18" s="50" customFormat="1" x14ac:dyDescent="0.2">
      <c r="A63" s="371" t="s">
        <v>159</v>
      </c>
      <c r="B63" s="371"/>
      <c r="C63" s="371"/>
      <c r="D63" s="371"/>
      <c r="E63" s="371"/>
      <c r="F63" s="371"/>
      <c r="G63" s="371"/>
      <c r="H63" s="10"/>
      <c r="I63" s="10"/>
      <c r="J63" s="35">
        <f t="shared" si="11"/>
        <v>0</v>
      </c>
      <c r="K63" s="35">
        <f>SUM($I63)</f>
        <v>0</v>
      </c>
      <c r="L63" s="165"/>
      <c r="R63" s="66"/>
    </row>
    <row r="64" spans="1:18" s="50" customFormat="1" x14ac:dyDescent="0.2">
      <c r="A64" s="371" t="s">
        <v>160</v>
      </c>
      <c r="B64" s="371"/>
      <c r="C64" s="371"/>
      <c r="D64" s="371"/>
      <c r="E64" s="371"/>
      <c r="F64" s="371"/>
      <c r="G64" s="371"/>
      <c r="H64" s="10"/>
      <c r="I64" s="10"/>
      <c r="J64" s="35">
        <f t="shared" si="11"/>
        <v>0</v>
      </c>
      <c r="K64" s="35">
        <f t="shared" si="12"/>
        <v>0</v>
      </c>
      <c r="L64" s="165"/>
      <c r="R64" s="66"/>
    </row>
    <row r="65" spans="1:18" s="50" customFormat="1" x14ac:dyDescent="0.2">
      <c r="A65" s="371" t="s">
        <v>161</v>
      </c>
      <c r="B65" s="371"/>
      <c r="C65" s="371"/>
      <c r="D65" s="371"/>
      <c r="E65" s="371"/>
      <c r="F65" s="371"/>
      <c r="G65" s="371"/>
      <c r="H65" s="10"/>
      <c r="I65" s="10"/>
      <c r="J65" s="35">
        <f t="shared" si="11"/>
        <v>0</v>
      </c>
      <c r="K65" s="35">
        <f t="shared" si="12"/>
        <v>0</v>
      </c>
      <c r="L65" s="165"/>
    </row>
    <row r="66" spans="1:18" s="50" customFormat="1" x14ac:dyDescent="0.2">
      <c r="A66" s="371" t="s">
        <v>162</v>
      </c>
      <c r="B66" s="371"/>
      <c r="C66" s="371"/>
      <c r="D66" s="371"/>
      <c r="E66" s="371"/>
      <c r="F66" s="371"/>
      <c r="G66" s="371"/>
      <c r="H66" s="10"/>
      <c r="I66" s="10"/>
      <c r="J66" s="35">
        <f t="shared" si="11"/>
        <v>0</v>
      </c>
      <c r="K66" s="35">
        <f t="shared" si="12"/>
        <v>0</v>
      </c>
      <c r="L66" s="165"/>
      <c r="R66" s="75"/>
    </row>
    <row r="67" spans="1:18" s="50" customFormat="1" x14ac:dyDescent="0.2">
      <c r="A67" s="371" t="s">
        <v>163</v>
      </c>
      <c r="B67" s="371"/>
      <c r="C67" s="371"/>
      <c r="D67" s="371"/>
      <c r="E67" s="371"/>
      <c r="F67" s="371"/>
      <c r="G67" s="371"/>
      <c r="H67" s="10"/>
      <c r="I67" s="10"/>
      <c r="J67" s="35">
        <f t="shared" si="11"/>
        <v>0</v>
      </c>
      <c r="K67" s="35">
        <f t="shared" si="12"/>
        <v>0</v>
      </c>
      <c r="L67" s="165"/>
      <c r="R67" s="76"/>
    </row>
    <row r="68" spans="1:18" s="50" customFormat="1" x14ac:dyDescent="0.2">
      <c r="A68" s="371" t="s">
        <v>164</v>
      </c>
      <c r="B68" s="371"/>
      <c r="C68" s="371"/>
      <c r="D68" s="371"/>
      <c r="E68" s="371"/>
      <c r="F68" s="371"/>
      <c r="G68" s="371"/>
      <c r="H68" s="10"/>
      <c r="I68" s="10"/>
      <c r="J68" s="35">
        <f>SUM($H68)</f>
        <v>0</v>
      </c>
      <c r="K68" s="35">
        <f>SUM($I68)</f>
        <v>0</v>
      </c>
      <c r="L68" s="165"/>
      <c r="R68" s="76"/>
    </row>
    <row r="69" spans="1:18" s="50" customFormat="1" x14ac:dyDescent="0.2">
      <c r="A69" s="371" t="s">
        <v>165</v>
      </c>
      <c r="B69" s="371"/>
      <c r="C69" s="371"/>
      <c r="D69" s="371"/>
      <c r="E69" s="371"/>
      <c r="F69" s="371"/>
      <c r="G69" s="371"/>
      <c r="H69" s="10"/>
      <c r="I69" s="10"/>
      <c r="J69" s="35">
        <f t="shared" si="11"/>
        <v>0</v>
      </c>
      <c r="K69" s="35">
        <f t="shared" si="12"/>
        <v>0</v>
      </c>
      <c r="L69" s="165"/>
      <c r="R69" s="76"/>
    </row>
    <row r="70" spans="1:18" s="50" customFormat="1" x14ac:dyDescent="0.2">
      <c r="A70" s="419" t="s">
        <v>166</v>
      </c>
      <c r="B70" s="420"/>
      <c r="C70" s="452"/>
      <c r="D70" s="453"/>
      <c r="E70" s="453"/>
      <c r="F70" s="453"/>
      <c r="G70" s="454"/>
      <c r="H70" s="10"/>
      <c r="I70" s="10"/>
      <c r="J70" s="35">
        <f t="shared" si="11"/>
        <v>0</v>
      </c>
      <c r="K70" s="35">
        <f t="shared" si="12"/>
        <v>0</v>
      </c>
      <c r="L70" s="165"/>
    </row>
    <row r="71" spans="1:18" s="50" customFormat="1" ht="12.75" customHeight="1" x14ac:dyDescent="0.2">
      <c r="A71" s="419" t="s">
        <v>167</v>
      </c>
      <c r="B71" s="420"/>
      <c r="C71" s="452"/>
      <c r="D71" s="453"/>
      <c r="E71" s="453"/>
      <c r="F71" s="453"/>
      <c r="G71" s="454"/>
      <c r="H71" s="10"/>
      <c r="I71" s="10"/>
      <c r="J71" s="35">
        <f t="shared" si="11"/>
        <v>0</v>
      </c>
      <c r="K71" s="35">
        <f t="shared" si="12"/>
        <v>0</v>
      </c>
      <c r="L71" s="165"/>
      <c r="R71" s="112"/>
    </row>
    <row r="72" spans="1:18" s="50" customFormat="1" x14ac:dyDescent="0.2">
      <c r="A72" s="419" t="s">
        <v>168</v>
      </c>
      <c r="B72" s="420"/>
      <c r="C72" s="452"/>
      <c r="D72" s="453"/>
      <c r="E72" s="453"/>
      <c r="F72" s="453"/>
      <c r="G72" s="454"/>
      <c r="H72" s="10"/>
      <c r="I72" s="10"/>
      <c r="J72" s="35">
        <f t="shared" si="11"/>
        <v>0</v>
      </c>
      <c r="K72" s="35">
        <f t="shared" si="12"/>
        <v>0</v>
      </c>
      <c r="L72" s="165"/>
      <c r="R72" s="113"/>
    </row>
    <row r="73" spans="1:18" s="50" customFormat="1" x14ac:dyDescent="0.2">
      <c r="A73" s="419" t="s">
        <v>169</v>
      </c>
      <c r="B73" s="420"/>
      <c r="C73" s="452"/>
      <c r="D73" s="453"/>
      <c r="E73" s="453"/>
      <c r="F73" s="453"/>
      <c r="G73" s="454"/>
      <c r="H73" s="10"/>
      <c r="I73" s="10"/>
      <c r="J73" s="35">
        <f t="shared" si="11"/>
        <v>0</v>
      </c>
      <c r="K73" s="35">
        <f t="shared" si="12"/>
        <v>0</v>
      </c>
      <c r="L73" s="165"/>
      <c r="R73" s="113"/>
    </row>
    <row r="74" spans="1:18" s="50" customFormat="1" x14ac:dyDescent="0.2">
      <c r="A74" s="419" t="s">
        <v>170</v>
      </c>
      <c r="B74" s="420"/>
      <c r="C74" s="452"/>
      <c r="D74" s="453"/>
      <c r="E74" s="453"/>
      <c r="F74" s="453"/>
      <c r="G74" s="454"/>
      <c r="H74" s="10"/>
      <c r="I74" s="10"/>
      <c r="J74" s="35">
        <f t="shared" si="11"/>
        <v>0</v>
      </c>
      <c r="K74" s="35">
        <f t="shared" si="12"/>
        <v>0</v>
      </c>
      <c r="L74" s="165"/>
    </row>
    <row r="75" spans="1:18" s="50" customFormat="1" x14ac:dyDescent="0.2">
      <c r="A75" s="419" t="s">
        <v>171</v>
      </c>
      <c r="B75" s="420"/>
      <c r="C75" s="452"/>
      <c r="D75" s="453"/>
      <c r="E75" s="453"/>
      <c r="F75" s="453"/>
      <c r="G75" s="454"/>
      <c r="H75" s="10"/>
      <c r="I75" s="10"/>
      <c r="J75" s="35">
        <f t="shared" si="11"/>
        <v>0</v>
      </c>
      <c r="K75" s="35">
        <f t="shared" si="12"/>
        <v>0</v>
      </c>
      <c r="L75" s="165"/>
    </row>
    <row r="76" spans="1:18" s="50" customFormat="1" ht="12.75" customHeight="1" x14ac:dyDescent="0.2">
      <c r="A76" s="419" t="s">
        <v>172</v>
      </c>
      <c r="B76" s="420"/>
      <c r="C76" s="452"/>
      <c r="D76" s="453"/>
      <c r="E76" s="453"/>
      <c r="F76" s="453"/>
      <c r="G76" s="454"/>
      <c r="H76" s="10"/>
      <c r="I76" s="10"/>
      <c r="J76" s="35">
        <f t="shared" si="11"/>
        <v>0</v>
      </c>
      <c r="K76" s="35">
        <f t="shared" si="12"/>
        <v>0</v>
      </c>
      <c r="L76" s="165"/>
    </row>
    <row r="77" spans="1:18" s="50" customFormat="1" ht="12.75" customHeight="1" x14ac:dyDescent="0.2">
      <c r="A77" s="419" t="s">
        <v>173</v>
      </c>
      <c r="B77" s="420"/>
      <c r="C77" s="452"/>
      <c r="D77" s="453"/>
      <c r="E77" s="453"/>
      <c r="F77" s="453"/>
      <c r="G77" s="454"/>
      <c r="H77" s="10"/>
      <c r="I77" s="10"/>
      <c r="J77" s="35">
        <f t="shared" si="11"/>
        <v>0</v>
      </c>
      <c r="K77" s="35">
        <f t="shared" si="12"/>
        <v>0</v>
      </c>
      <c r="L77" s="165"/>
    </row>
    <row r="78" spans="1:18" s="50" customFormat="1" x14ac:dyDescent="0.2">
      <c r="A78" s="419" t="s">
        <v>174</v>
      </c>
      <c r="B78" s="420"/>
      <c r="C78" s="452"/>
      <c r="D78" s="453"/>
      <c r="E78" s="453"/>
      <c r="F78" s="453"/>
      <c r="G78" s="454"/>
      <c r="H78" s="10"/>
      <c r="I78" s="10"/>
      <c r="J78" s="35">
        <f t="shared" si="11"/>
        <v>0</v>
      </c>
      <c r="K78" s="35">
        <f t="shared" si="12"/>
        <v>0</v>
      </c>
      <c r="L78" s="165"/>
    </row>
    <row r="79" spans="1:18" s="50" customFormat="1" x14ac:dyDescent="0.2">
      <c r="A79" s="419" t="s">
        <v>175</v>
      </c>
      <c r="B79" s="420"/>
      <c r="C79" s="452"/>
      <c r="D79" s="453"/>
      <c r="E79" s="453"/>
      <c r="F79" s="453"/>
      <c r="G79" s="454"/>
      <c r="H79" s="10"/>
      <c r="I79" s="10"/>
      <c r="J79" s="35">
        <f t="shared" si="11"/>
        <v>0</v>
      </c>
      <c r="K79" s="35">
        <f t="shared" si="12"/>
        <v>0</v>
      </c>
      <c r="L79" s="165"/>
    </row>
    <row r="80" spans="1:18" s="50" customFormat="1" x14ac:dyDescent="0.2">
      <c r="A80" s="422" t="s">
        <v>176</v>
      </c>
      <c r="B80" s="422"/>
      <c r="C80" s="422"/>
      <c r="D80" s="422"/>
      <c r="E80" s="422"/>
      <c r="F80" s="422"/>
      <c r="G80" s="422"/>
      <c r="H80" s="37">
        <f>TRUNC(ROUND(SUM(H36,H38:H42,H50,H60:H79),0),0)</f>
        <v>0</v>
      </c>
      <c r="I80" s="37">
        <f>TRUNC(ROUND(SUM(I36,I38:I42,I50,I60:I79),0),0)</f>
        <v>0</v>
      </c>
      <c r="J80" s="37">
        <f t="shared" si="11"/>
        <v>0</v>
      </c>
      <c r="K80" s="37">
        <f t="shared" si="12"/>
        <v>0</v>
      </c>
      <c r="L80" s="167"/>
    </row>
    <row r="81" spans="1:16" s="50" customFormat="1" x14ac:dyDescent="0.2">
      <c r="A81" s="422" t="s">
        <v>177</v>
      </c>
      <c r="B81" s="422"/>
      <c r="C81" s="422"/>
      <c r="D81" s="422"/>
      <c r="E81" s="422"/>
      <c r="F81" s="422"/>
      <c r="G81" s="422"/>
      <c r="H81" s="38">
        <f>SUM(H54,H58,H80)</f>
        <v>0</v>
      </c>
      <c r="I81" s="38">
        <f>SUM(I55,I56,I80)</f>
        <v>0</v>
      </c>
      <c r="J81" s="38">
        <f t="shared" si="11"/>
        <v>0</v>
      </c>
      <c r="K81" s="38">
        <f t="shared" si="12"/>
        <v>0</v>
      </c>
      <c r="L81" s="168"/>
    </row>
    <row r="82" spans="1:16" s="50" customFormat="1" x14ac:dyDescent="0.2">
      <c r="A82" s="34"/>
      <c r="B82" s="34"/>
      <c r="C82" s="34"/>
      <c r="D82" s="34"/>
      <c r="E82" s="34"/>
      <c r="F82" s="34"/>
      <c r="G82" s="34"/>
      <c r="H82" s="79"/>
      <c r="I82" s="79"/>
      <c r="J82" s="105"/>
      <c r="K82" s="105"/>
      <c r="L82" s="105"/>
    </row>
    <row r="83" spans="1:16" s="50" customFormat="1" x14ac:dyDescent="0.2">
      <c r="A83" s="34"/>
      <c r="B83" s="34"/>
      <c r="C83" s="34"/>
      <c r="D83" s="34"/>
      <c r="E83" s="34"/>
      <c r="F83" s="34"/>
      <c r="G83" s="34"/>
      <c r="H83" s="79"/>
      <c r="I83" s="79"/>
      <c r="J83" s="105"/>
      <c r="K83" s="105"/>
      <c r="L83" s="105"/>
    </row>
    <row r="84" spans="1:16" s="50" customFormat="1" x14ac:dyDescent="0.2">
      <c r="A84" s="418" t="s">
        <v>178</v>
      </c>
      <c r="B84" s="418"/>
      <c r="C84" s="421" t="s">
        <v>179</v>
      </c>
      <c r="D84" s="421"/>
      <c r="E84" s="421"/>
      <c r="F84" s="421"/>
      <c r="G84" s="421"/>
      <c r="H84" s="40" t="e">
        <f>H80/$J$80*$P$53</f>
        <v>#DIV/0!</v>
      </c>
      <c r="I84" s="39"/>
      <c r="J84" s="40" t="e">
        <f>SUM($H84)</f>
        <v>#DIV/0!</v>
      </c>
      <c r="K84" s="40"/>
      <c r="L84" s="40"/>
      <c r="M84" s="114"/>
    </row>
    <row r="85" spans="1:16" s="50" customFormat="1" x14ac:dyDescent="0.2">
      <c r="A85" s="418"/>
      <c r="B85" s="418"/>
      <c r="C85" s="421" t="s">
        <v>177</v>
      </c>
      <c r="D85" s="421"/>
      <c r="E85" s="421"/>
      <c r="F85" s="421"/>
      <c r="G85" s="421"/>
      <c r="H85" s="40" t="e">
        <f>H80+H84</f>
        <v>#DIV/0!</v>
      </c>
      <c r="I85" s="40"/>
      <c r="J85" s="40" t="e">
        <f>SUM($H85)</f>
        <v>#DIV/0!</v>
      </c>
      <c r="K85" s="40"/>
      <c r="L85" s="40"/>
      <c r="M85" s="41" t="e">
        <f>IF(J81&lt;J85,J81,J85)</f>
        <v>#DIV/0!</v>
      </c>
      <c r="N85" s="81" t="s">
        <v>180</v>
      </c>
    </row>
    <row r="86" spans="1:16" s="50" customFormat="1" ht="18" x14ac:dyDescent="0.25">
      <c r="A86" s="455"/>
      <c r="B86" s="455"/>
      <c r="C86" s="455"/>
      <c r="D86" s="455"/>
      <c r="E86" s="455"/>
      <c r="F86" s="455"/>
      <c r="G86" s="455"/>
      <c r="H86" s="455"/>
      <c r="I86" s="455"/>
      <c r="J86" s="455"/>
      <c r="K86" s="455"/>
      <c r="L86" s="105"/>
    </row>
    <row r="87" spans="1:16" s="50" customFormat="1" x14ac:dyDescent="0.2">
      <c r="O87" s="50" t="s">
        <v>181</v>
      </c>
    </row>
    <row r="88" spans="1:16" s="50" customFormat="1" x14ac:dyDescent="0.2">
      <c r="B88" s="417" t="s">
        <v>182</v>
      </c>
      <c r="C88" s="417"/>
      <c r="D88" s="417"/>
      <c r="H88" s="82"/>
      <c r="I88" s="82"/>
      <c r="J88" s="82"/>
      <c r="O88" s="150" t="str">
        <f>+H8</f>
        <v>Year 1</v>
      </c>
      <c r="P88" s="150"/>
    </row>
    <row r="89" spans="1:16" s="50" customFormat="1" x14ac:dyDescent="0.2">
      <c r="B89" s="151" t="s">
        <v>183</v>
      </c>
      <c r="C89" s="151" t="s">
        <v>184</v>
      </c>
      <c r="D89" s="50" t="s">
        <v>185</v>
      </c>
      <c r="F89" s="115"/>
      <c r="H89" s="149"/>
      <c r="I89" s="149"/>
      <c r="J89" s="149"/>
      <c r="N89" s="50" t="s">
        <v>186</v>
      </c>
      <c r="O89" s="159" t="str">
        <f>H9</f>
        <v>Sponsor</v>
      </c>
      <c r="P89" s="159" t="str">
        <f>I9</f>
        <v>UA</v>
      </c>
    </row>
    <row r="90" spans="1:16" s="50" customFormat="1" x14ac:dyDescent="0.2">
      <c r="B90" s="149">
        <f t="shared" ref="B90:B99" si="13">+H70</f>
        <v>0</v>
      </c>
      <c r="C90" s="50">
        <f>O90*$D$58</f>
        <v>0</v>
      </c>
      <c r="D90" s="149">
        <f t="shared" ref="D90:D99" si="14">B90+C90</f>
        <v>0</v>
      </c>
      <c r="I90" s="151"/>
      <c r="J90" s="151"/>
      <c r="K90" s="151"/>
      <c r="L90" s="151"/>
      <c r="N90" s="50" t="str">
        <f t="shared" ref="N90:N99" si="15">IF(C70=0,"None",C70)</f>
        <v>None</v>
      </c>
      <c r="O90" s="10">
        <f>(IF(OR(H70=0,H70=""),0,(IF(H70&lt;=25000,H70,25000))))</f>
        <v>0</v>
      </c>
      <c r="P90" s="10">
        <f>(IF(OR(I70=0,I70=""),0,(IF(I70&lt;=25000,I70,25000))))</f>
        <v>0</v>
      </c>
    </row>
    <row r="91" spans="1:16" s="50" customFormat="1" x14ac:dyDescent="0.2">
      <c r="B91" s="149">
        <f t="shared" si="13"/>
        <v>0</v>
      </c>
      <c r="C91" s="50">
        <f t="shared" ref="C91:C99" si="16">O91*$D$58</f>
        <v>0</v>
      </c>
      <c r="D91" s="149">
        <f t="shared" si="14"/>
        <v>0</v>
      </c>
      <c r="G91" s="417"/>
      <c r="H91" s="417"/>
      <c r="I91" s="149"/>
      <c r="K91" s="149"/>
      <c r="L91" s="149"/>
      <c r="N91" s="50" t="str">
        <f t="shared" si="15"/>
        <v>None</v>
      </c>
      <c r="O91" s="10">
        <f t="shared" ref="O91:O99" si="17">(IF(OR(H71=0,H71=""),0,(IF(H71&lt;=25000,H71,25000))))</f>
        <v>0</v>
      </c>
      <c r="P91" s="10">
        <f t="shared" ref="P91:P99" si="18">(IF(OR(I71=0,I71=""),0,(IF(I71&lt;=25000,I71,25000))))</f>
        <v>0</v>
      </c>
    </row>
    <row r="92" spans="1:16" s="50" customFormat="1" x14ac:dyDescent="0.2">
      <c r="B92" s="149">
        <f t="shared" si="13"/>
        <v>0</v>
      </c>
      <c r="C92" s="50">
        <f t="shared" si="16"/>
        <v>0</v>
      </c>
      <c r="D92" s="149">
        <f t="shared" si="14"/>
        <v>0</v>
      </c>
      <c r="G92" s="159"/>
      <c r="H92" s="159"/>
      <c r="I92" s="149"/>
      <c r="K92" s="149"/>
      <c r="L92" s="149"/>
      <c r="N92" s="50" t="str">
        <f t="shared" si="15"/>
        <v>None</v>
      </c>
      <c r="O92" s="10">
        <f t="shared" si="17"/>
        <v>0</v>
      </c>
      <c r="P92" s="10">
        <f t="shared" si="18"/>
        <v>0</v>
      </c>
    </row>
    <row r="93" spans="1:16" s="50" customFormat="1" x14ac:dyDescent="0.2">
      <c r="B93" s="149">
        <f t="shared" si="13"/>
        <v>0</v>
      </c>
      <c r="C93" s="50">
        <f t="shared" si="16"/>
        <v>0</v>
      </c>
      <c r="D93" s="149">
        <f t="shared" si="14"/>
        <v>0</v>
      </c>
      <c r="G93" s="10"/>
      <c r="H93" s="10"/>
      <c r="I93" s="149"/>
      <c r="K93" s="149"/>
      <c r="L93" s="149"/>
      <c r="N93" s="50" t="str">
        <f t="shared" si="15"/>
        <v>None</v>
      </c>
      <c r="O93" s="10">
        <f t="shared" si="17"/>
        <v>0</v>
      </c>
      <c r="P93" s="10">
        <f t="shared" si="18"/>
        <v>0</v>
      </c>
    </row>
    <row r="94" spans="1:16" s="50" customFormat="1" x14ac:dyDescent="0.2">
      <c r="B94" s="149">
        <f t="shared" si="13"/>
        <v>0</v>
      </c>
      <c r="C94" s="50">
        <f t="shared" si="16"/>
        <v>0</v>
      </c>
      <c r="D94" s="149">
        <f t="shared" si="14"/>
        <v>0</v>
      </c>
      <c r="G94" s="10"/>
      <c r="H94" s="10"/>
      <c r="I94" s="149"/>
      <c r="K94" s="149"/>
      <c r="L94" s="149"/>
      <c r="N94" s="50" t="str">
        <f t="shared" si="15"/>
        <v>None</v>
      </c>
      <c r="O94" s="10">
        <f t="shared" si="17"/>
        <v>0</v>
      </c>
      <c r="P94" s="10">
        <f t="shared" si="18"/>
        <v>0</v>
      </c>
    </row>
    <row r="95" spans="1:16" s="50" customFormat="1" x14ac:dyDescent="0.2">
      <c r="B95" s="149">
        <f t="shared" si="13"/>
        <v>0</v>
      </c>
      <c r="C95" s="50">
        <f t="shared" si="16"/>
        <v>0</v>
      </c>
      <c r="D95" s="149">
        <f t="shared" si="14"/>
        <v>0</v>
      </c>
      <c r="G95" s="10"/>
      <c r="H95" s="10"/>
      <c r="I95" s="149"/>
      <c r="K95" s="149"/>
      <c r="L95" s="149"/>
      <c r="N95" s="50" t="str">
        <f t="shared" si="15"/>
        <v>None</v>
      </c>
      <c r="O95" s="10">
        <f t="shared" si="17"/>
        <v>0</v>
      </c>
      <c r="P95" s="10">
        <f t="shared" si="18"/>
        <v>0</v>
      </c>
    </row>
    <row r="96" spans="1:16" s="50" customFormat="1" x14ac:dyDescent="0.2">
      <c r="B96" s="149">
        <f t="shared" si="13"/>
        <v>0</v>
      </c>
      <c r="C96" s="50">
        <f t="shared" si="16"/>
        <v>0</v>
      </c>
      <c r="D96" s="149">
        <f t="shared" si="14"/>
        <v>0</v>
      </c>
      <c r="G96" s="10"/>
      <c r="H96" s="10"/>
      <c r="I96" s="149"/>
      <c r="K96" s="149"/>
      <c r="L96" s="149"/>
      <c r="N96" s="50" t="str">
        <f t="shared" si="15"/>
        <v>None</v>
      </c>
      <c r="O96" s="10">
        <f t="shared" si="17"/>
        <v>0</v>
      </c>
      <c r="P96" s="10">
        <f t="shared" si="18"/>
        <v>0</v>
      </c>
    </row>
    <row r="97" spans="2:16" s="50" customFormat="1" x14ac:dyDescent="0.2">
      <c r="B97" s="149">
        <f t="shared" si="13"/>
        <v>0</v>
      </c>
      <c r="C97" s="50">
        <f t="shared" si="16"/>
        <v>0</v>
      </c>
      <c r="D97" s="149">
        <f t="shared" si="14"/>
        <v>0</v>
      </c>
      <c r="G97" s="10"/>
      <c r="H97" s="10"/>
      <c r="I97" s="149"/>
      <c r="K97" s="149"/>
      <c r="L97" s="149"/>
      <c r="N97" s="50" t="str">
        <f t="shared" si="15"/>
        <v>None</v>
      </c>
      <c r="O97" s="10">
        <f t="shared" si="17"/>
        <v>0</v>
      </c>
      <c r="P97" s="10">
        <f t="shared" si="18"/>
        <v>0</v>
      </c>
    </row>
    <row r="98" spans="2:16" s="50" customFormat="1" x14ac:dyDescent="0.2">
      <c r="B98" s="149">
        <f t="shared" si="13"/>
        <v>0</v>
      </c>
      <c r="C98" s="50">
        <f t="shared" si="16"/>
        <v>0</v>
      </c>
      <c r="D98" s="149">
        <f t="shared" si="14"/>
        <v>0</v>
      </c>
      <c r="G98" s="10"/>
      <c r="H98" s="10"/>
      <c r="I98" s="149"/>
      <c r="K98" s="149"/>
      <c r="L98" s="149"/>
      <c r="N98" s="50" t="str">
        <f t="shared" si="15"/>
        <v>None</v>
      </c>
      <c r="O98" s="10">
        <f t="shared" si="17"/>
        <v>0</v>
      </c>
      <c r="P98" s="10">
        <f t="shared" si="18"/>
        <v>0</v>
      </c>
    </row>
    <row r="99" spans="2:16" s="50" customFormat="1" x14ac:dyDescent="0.2">
      <c r="B99" s="149">
        <f t="shared" si="13"/>
        <v>0</v>
      </c>
      <c r="C99" s="50">
        <f t="shared" si="16"/>
        <v>0</v>
      </c>
      <c r="D99" s="149">
        <f t="shared" si="14"/>
        <v>0</v>
      </c>
      <c r="G99" s="10"/>
      <c r="H99" s="10"/>
      <c r="I99" s="149"/>
      <c r="K99" s="149"/>
      <c r="L99" s="149"/>
      <c r="N99" s="50" t="str">
        <f t="shared" si="15"/>
        <v>None</v>
      </c>
      <c r="O99" s="10">
        <f t="shared" si="17"/>
        <v>0</v>
      </c>
      <c r="P99" s="10">
        <f t="shared" si="18"/>
        <v>0</v>
      </c>
    </row>
    <row r="100" spans="2:16" s="50" customFormat="1" ht="13.5" thickBot="1" x14ac:dyDescent="0.25">
      <c r="G100" s="10"/>
      <c r="H100" s="10"/>
      <c r="I100" s="149"/>
      <c r="K100" s="149"/>
      <c r="L100" s="149"/>
      <c r="O100" s="84">
        <f t="shared" ref="O100:P100" si="19">SUM(O90:O99)</f>
        <v>0</v>
      </c>
      <c r="P100" s="84">
        <f t="shared" si="19"/>
        <v>0</v>
      </c>
    </row>
    <row r="101" spans="2:16" s="50" customFormat="1" ht="13.5" thickTop="1" x14ac:dyDescent="0.2">
      <c r="G101" s="10"/>
      <c r="H101" s="10"/>
      <c r="I101" s="160"/>
      <c r="J101" s="61"/>
      <c r="K101" s="160"/>
      <c r="L101" s="160"/>
    </row>
    <row r="102" spans="2:16" s="50" customFormat="1" x14ac:dyDescent="0.2">
      <c r="G102" s="10"/>
      <c r="H102" s="10"/>
    </row>
    <row r="103" spans="2:16" s="50" customFormat="1" x14ac:dyDescent="0.2">
      <c r="G103" s="160"/>
      <c r="H103" s="160"/>
    </row>
    <row r="104" spans="2:16" s="50" customFormat="1" x14ac:dyDescent="0.2">
      <c r="H104" s="149"/>
      <c r="I104" s="149"/>
      <c r="J104" s="149"/>
    </row>
    <row r="105" spans="2:16" s="50" customFormat="1" x14ac:dyDescent="0.2">
      <c r="H105" s="149"/>
      <c r="I105" s="149"/>
      <c r="J105" s="149"/>
    </row>
    <row r="106" spans="2:16" s="50" customFormat="1" x14ac:dyDescent="0.2">
      <c r="H106" s="149"/>
      <c r="I106" s="149"/>
      <c r="J106" s="149"/>
    </row>
    <row r="107" spans="2:16" s="50" customFormat="1" x14ac:dyDescent="0.2">
      <c r="H107" s="149"/>
      <c r="I107" s="149"/>
      <c r="J107" s="149"/>
    </row>
    <row r="108" spans="2:16" s="50" customFormat="1" x14ac:dyDescent="0.2">
      <c r="J108" s="85"/>
    </row>
    <row r="109" spans="2:16" s="50" customFormat="1" x14ac:dyDescent="0.2">
      <c r="J109" s="85"/>
    </row>
    <row r="110" spans="2:16" s="50" customFormat="1" x14ac:dyDescent="0.2">
      <c r="J110" s="85"/>
    </row>
    <row r="111" spans="2:16" s="50" customFormat="1" x14ac:dyDescent="0.2">
      <c r="J111" s="85"/>
    </row>
    <row r="112" spans="2:16" s="50" customFormat="1" x14ac:dyDescent="0.2">
      <c r="J112" s="85"/>
    </row>
    <row r="113" spans="10:35" s="50" customFormat="1" x14ac:dyDescent="0.2">
      <c r="J113" s="85"/>
    </row>
    <row r="114" spans="10:35" s="50" customFormat="1" x14ac:dyDescent="0.2">
      <c r="J114" s="85"/>
    </row>
    <row r="115" spans="10:35" s="50" customFormat="1" x14ac:dyDescent="0.2">
      <c r="J115" s="85"/>
    </row>
    <row r="116" spans="10:35" s="50" customFormat="1" x14ac:dyDescent="0.2">
      <c r="J116" s="85"/>
    </row>
    <row r="117" spans="10:35" s="50" customFormat="1" x14ac:dyDescent="0.2">
      <c r="J117" s="85"/>
    </row>
    <row r="118" spans="10:35" s="50" customFormat="1" x14ac:dyDescent="0.2">
      <c r="J118" s="85"/>
    </row>
    <row r="119" spans="10:35" s="50" customFormat="1" x14ac:dyDescent="0.2">
      <c r="J119" s="85"/>
    </row>
    <row r="120" spans="10:35" s="50" customFormat="1" x14ac:dyDescent="0.2">
      <c r="J120" s="85"/>
    </row>
    <row r="121" spans="10:35" s="50" customFormat="1" x14ac:dyDescent="0.2">
      <c r="J121" s="85"/>
    </row>
    <row r="122" spans="10:35" s="50" customFormat="1" x14ac:dyDescent="0.2">
      <c r="J122" s="85"/>
    </row>
    <row r="123" spans="10:35" s="50" customFormat="1" x14ac:dyDescent="0.2">
      <c r="J123" s="85"/>
    </row>
    <row r="124" spans="10:35" s="50" customFormat="1" x14ac:dyDescent="0.2">
      <c r="J124" s="85"/>
    </row>
    <row r="125" spans="10:35" s="50" customFormat="1" x14ac:dyDescent="0.2">
      <c r="J125" s="85"/>
    </row>
    <row r="126" spans="10:35" s="50" customFormat="1" x14ac:dyDescent="0.2">
      <c r="J126" s="85"/>
    </row>
    <row r="127" spans="10:35" s="50" customFormat="1" x14ac:dyDescent="0.2">
      <c r="J127" s="85"/>
    </row>
    <row r="128" spans="10:35" s="50" customFormat="1" x14ac:dyDescent="0.2">
      <c r="J128" s="85"/>
      <c r="AB128" s="417"/>
      <c r="AC128" s="417"/>
      <c r="AD128" s="417"/>
      <c r="AE128" s="417"/>
      <c r="AF128" s="417"/>
      <c r="AG128" s="417"/>
      <c r="AH128" s="150"/>
      <c r="AI128" s="150"/>
    </row>
    <row r="129" spans="10:256" s="50" customFormat="1" x14ac:dyDescent="0.2">
      <c r="J129" s="85"/>
      <c r="AB129" s="159"/>
      <c r="AC129" s="159"/>
      <c r="AD129" s="159"/>
      <c r="AE129" s="159"/>
      <c r="AF129" s="159"/>
      <c r="AG129" s="159"/>
      <c r="AH129" s="159"/>
      <c r="AI129" s="159"/>
      <c r="IV129" s="149"/>
    </row>
    <row r="130" spans="10:256" s="50" customFormat="1" x14ac:dyDescent="0.2">
      <c r="J130" s="85"/>
      <c r="AB130" s="10"/>
      <c r="AC130" s="10"/>
      <c r="AD130" s="10"/>
      <c r="AE130" s="10"/>
      <c r="AF130" s="10"/>
      <c r="AG130" s="10"/>
    </row>
    <row r="131" spans="10:256" s="50" customFormat="1" x14ac:dyDescent="0.2">
      <c r="J131" s="85"/>
      <c r="AB131" s="10"/>
      <c r="AC131" s="10"/>
      <c r="AD131" s="10"/>
      <c r="AE131" s="10"/>
      <c r="AF131" s="10"/>
      <c r="AG131" s="10"/>
    </row>
    <row r="132" spans="10:256" s="50" customFormat="1" x14ac:dyDescent="0.2">
      <c r="J132" s="85"/>
      <c r="AB132" s="10"/>
      <c r="AC132" s="10"/>
      <c r="AD132" s="10"/>
      <c r="AE132" s="10"/>
      <c r="AF132" s="10"/>
      <c r="AG132" s="10"/>
    </row>
    <row r="133" spans="10:256" s="50" customFormat="1" x14ac:dyDescent="0.2">
      <c r="J133" s="85"/>
      <c r="AB133" s="10"/>
      <c r="AC133" s="10"/>
      <c r="AD133" s="10"/>
      <c r="AE133" s="10"/>
      <c r="AF133" s="10"/>
      <c r="AG133" s="10"/>
    </row>
    <row r="134" spans="10:256" s="50" customFormat="1" x14ac:dyDescent="0.2">
      <c r="J134" s="85"/>
      <c r="AB134" s="10"/>
      <c r="AC134" s="10"/>
      <c r="AD134" s="10"/>
      <c r="AE134" s="10"/>
      <c r="AF134" s="10"/>
      <c r="AG134" s="10"/>
    </row>
    <row r="135" spans="10:256" s="50" customFormat="1" x14ac:dyDescent="0.2">
      <c r="J135" s="85"/>
      <c r="AB135" s="10"/>
      <c r="AC135" s="10"/>
      <c r="AD135" s="10"/>
      <c r="AE135" s="10"/>
      <c r="AF135" s="10"/>
      <c r="AG135" s="10"/>
    </row>
    <row r="136" spans="10:256" s="50" customFormat="1" x14ac:dyDescent="0.2">
      <c r="J136" s="85"/>
      <c r="AB136" s="10"/>
      <c r="AC136" s="10"/>
      <c r="AD136" s="10"/>
      <c r="AE136" s="10"/>
      <c r="AF136" s="10"/>
      <c r="AG136" s="10"/>
    </row>
    <row r="137" spans="10:256" s="50" customFormat="1" x14ac:dyDescent="0.2">
      <c r="J137" s="85"/>
      <c r="AB137" s="10"/>
      <c r="AC137" s="10"/>
      <c r="AD137" s="10"/>
      <c r="AE137" s="10"/>
      <c r="AF137" s="10"/>
      <c r="AG137" s="10"/>
    </row>
    <row r="138" spans="10:256" s="50" customFormat="1" x14ac:dyDescent="0.2">
      <c r="J138" s="85"/>
      <c r="AB138" s="10"/>
      <c r="AC138" s="10"/>
      <c r="AD138" s="10"/>
      <c r="AE138" s="10"/>
      <c r="AF138" s="10"/>
      <c r="AG138" s="10"/>
    </row>
    <row r="139" spans="10:256" s="50" customFormat="1" x14ac:dyDescent="0.2">
      <c r="J139" s="85"/>
      <c r="AB139" s="10"/>
      <c r="AC139" s="10"/>
      <c r="AD139" s="10"/>
      <c r="AE139" s="10"/>
      <c r="AF139" s="10"/>
      <c r="AG139" s="10"/>
    </row>
    <row r="140" spans="10:256" s="50" customFormat="1" x14ac:dyDescent="0.2">
      <c r="J140" s="85"/>
      <c r="AB140" s="160"/>
      <c r="AC140" s="160"/>
      <c r="AD140" s="160"/>
      <c r="AE140" s="160"/>
      <c r="AF140" s="160"/>
      <c r="AG140" s="160"/>
      <c r="AH140" s="160"/>
      <c r="AI140" s="160"/>
    </row>
    <row r="141" spans="10:256" s="50" customFormat="1" x14ac:dyDescent="0.2">
      <c r="J141" s="85"/>
    </row>
    <row r="142" spans="10:256" s="50" customFormat="1" x14ac:dyDescent="0.2">
      <c r="J142" s="85"/>
    </row>
    <row r="143" spans="10:256" s="50" customFormat="1" x14ac:dyDescent="0.2">
      <c r="J143" s="85"/>
    </row>
    <row r="144" spans="10:256" s="50" customFormat="1" x14ac:dyDescent="0.2">
      <c r="J144" s="85"/>
    </row>
    <row r="145" spans="10:10" s="50" customFormat="1" x14ac:dyDescent="0.2">
      <c r="J145" s="85"/>
    </row>
    <row r="146" spans="10:10" s="50" customFormat="1" x14ac:dyDescent="0.2">
      <c r="J146" s="85"/>
    </row>
    <row r="147" spans="10:10" s="50" customFormat="1" x14ac:dyDescent="0.2">
      <c r="J147" s="85"/>
    </row>
    <row r="148" spans="10:10" s="50" customFormat="1" x14ac:dyDescent="0.2">
      <c r="J148" s="85"/>
    </row>
    <row r="149" spans="10:10" s="50" customFormat="1" x14ac:dyDescent="0.2">
      <c r="J149" s="85"/>
    </row>
    <row r="150" spans="10:10" s="50" customFormat="1" x14ac:dyDescent="0.2">
      <c r="J150" s="85"/>
    </row>
    <row r="151" spans="10:10" s="50" customFormat="1" x14ac:dyDescent="0.2">
      <c r="J151" s="85"/>
    </row>
    <row r="152" spans="10:10" s="50" customFormat="1" x14ac:dyDescent="0.2">
      <c r="J152" s="85"/>
    </row>
    <row r="153" spans="10:10" s="50" customFormat="1" x14ac:dyDescent="0.2">
      <c r="J153" s="85"/>
    </row>
    <row r="154" spans="10:10" s="50" customFormat="1" x14ac:dyDescent="0.2">
      <c r="J154" s="85"/>
    </row>
    <row r="155" spans="10:10" s="50" customFormat="1" x14ac:dyDescent="0.2">
      <c r="J155" s="85"/>
    </row>
    <row r="156" spans="10:10" s="50" customFormat="1" x14ac:dyDescent="0.2">
      <c r="J156" s="85"/>
    </row>
    <row r="157" spans="10:10" s="50" customFormat="1" x14ac:dyDescent="0.2">
      <c r="J157" s="85"/>
    </row>
    <row r="158" spans="10:10" s="50" customFormat="1" x14ac:dyDescent="0.2">
      <c r="J158" s="85"/>
    </row>
    <row r="159" spans="10:10" s="50" customFormat="1" x14ac:dyDescent="0.2">
      <c r="J159" s="85"/>
    </row>
    <row r="160" spans="10:10" s="50" customFormat="1" x14ac:dyDescent="0.2">
      <c r="J160" s="85"/>
    </row>
    <row r="161" spans="10:10" s="50" customFormat="1" x14ac:dyDescent="0.2">
      <c r="J161" s="85"/>
    </row>
    <row r="162" spans="10:10" s="50" customFormat="1" x14ac:dyDescent="0.2">
      <c r="J162" s="85"/>
    </row>
    <row r="163" spans="10:10" s="50" customFormat="1" x14ac:dyDescent="0.2">
      <c r="J163" s="85"/>
    </row>
    <row r="164" spans="10:10" s="50" customFormat="1" x14ac:dyDescent="0.2">
      <c r="J164" s="85"/>
    </row>
    <row r="165" spans="10:10" s="50" customFormat="1" x14ac:dyDescent="0.2">
      <c r="J165" s="85"/>
    </row>
    <row r="166" spans="10:10" s="50" customFormat="1" x14ac:dyDescent="0.2">
      <c r="J166" s="85"/>
    </row>
    <row r="167" spans="10:10" s="50" customFormat="1" x14ac:dyDescent="0.2">
      <c r="J167" s="85"/>
    </row>
    <row r="168" spans="10:10" s="50" customFormat="1" x14ac:dyDescent="0.2">
      <c r="J168" s="85"/>
    </row>
    <row r="169" spans="10:10" s="50" customFormat="1" x14ac:dyDescent="0.2">
      <c r="J169" s="85"/>
    </row>
    <row r="170" spans="10:10" s="50" customFormat="1" x14ac:dyDescent="0.2">
      <c r="J170" s="85"/>
    </row>
    <row r="171" spans="10:10" s="50" customFormat="1" x14ac:dyDescent="0.2">
      <c r="J171" s="85"/>
    </row>
    <row r="172" spans="10:10" s="50" customFormat="1" x14ac:dyDescent="0.2">
      <c r="J172" s="85"/>
    </row>
    <row r="173" spans="10:10" s="50" customFormat="1" x14ac:dyDescent="0.2">
      <c r="J173" s="85"/>
    </row>
    <row r="174" spans="10:10" s="50" customFormat="1" x14ac:dyDescent="0.2">
      <c r="J174" s="85"/>
    </row>
    <row r="175" spans="10:10" s="50" customFormat="1" x14ac:dyDescent="0.2">
      <c r="J175" s="85"/>
    </row>
    <row r="176" spans="10:10" s="50" customFormat="1" x14ac:dyDescent="0.2">
      <c r="J176" s="85"/>
    </row>
    <row r="177" spans="10:10" s="50" customFormat="1" x14ac:dyDescent="0.2">
      <c r="J177" s="85"/>
    </row>
    <row r="178" spans="10:10" s="50" customFormat="1" x14ac:dyDescent="0.2">
      <c r="J178" s="85"/>
    </row>
    <row r="179" spans="10:10" s="50" customFormat="1" x14ac:dyDescent="0.2">
      <c r="J179" s="85"/>
    </row>
    <row r="180" spans="10:10" s="50" customFormat="1" x14ac:dyDescent="0.2">
      <c r="J180" s="85"/>
    </row>
    <row r="181" spans="10:10" s="50" customFormat="1" x14ac:dyDescent="0.2">
      <c r="J181" s="85"/>
    </row>
    <row r="182" spans="10:10" s="50" customFormat="1" x14ac:dyDescent="0.2">
      <c r="J182" s="85"/>
    </row>
    <row r="183" spans="10:10" s="50" customFormat="1" x14ac:dyDescent="0.2">
      <c r="J183" s="85"/>
    </row>
    <row r="184" spans="10:10" s="50" customFormat="1" x14ac:dyDescent="0.2">
      <c r="J184" s="85"/>
    </row>
    <row r="185" spans="10:10" s="50" customFormat="1" x14ac:dyDescent="0.2">
      <c r="J185" s="85"/>
    </row>
    <row r="186" spans="10:10" s="50" customFormat="1" x14ac:dyDescent="0.2">
      <c r="J186" s="85"/>
    </row>
    <row r="187" spans="10:10" s="50" customFormat="1" x14ac:dyDescent="0.2">
      <c r="J187" s="85"/>
    </row>
    <row r="188" spans="10:10" s="50" customFormat="1" x14ac:dyDescent="0.2">
      <c r="J188" s="85"/>
    </row>
    <row r="189" spans="10:10" s="50" customFormat="1" x14ac:dyDescent="0.2">
      <c r="J189" s="85"/>
    </row>
    <row r="190" spans="10:10" s="50" customFormat="1" x14ac:dyDescent="0.2">
      <c r="J190" s="85"/>
    </row>
    <row r="191" spans="10:10" s="50" customFormat="1" x14ac:dyDescent="0.2">
      <c r="J191" s="85"/>
    </row>
    <row r="192" spans="10:10" s="50" customFormat="1" x14ac:dyDescent="0.2">
      <c r="J192" s="85"/>
    </row>
    <row r="193" spans="1:12" s="50" customFormat="1" x14ac:dyDescent="0.2">
      <c r="J193" s="85"/>
    </row>
    <row r="194" spans="1:12" s="50" customFormat="1" x14ac:dyDescent="0.2">
      <c r="J194" s="85"/>
    </row>
    <row r="195" spans="1:12" s="50" customFormat="1" x14ac:dyDescent="0.2">
      <c r="J195" s="85"/>
    </row>
    <row r="196" spans="1:12" s="50" customFormat="1" x14ac:dyDescent="0.2">
      <c r="J196" s="85"/>
    </row>
    <row r="197" spans="1:12" s="50" customFormat="1" x14ac:dyDescent="0.2">
      <c r="J197" s="85"/>
    </row>
    <row r="198" spans="1:12" s="50" customFormat="1" x14ac:dyDescent="0.2">
      <c r="J198" s="85"/>
    </row>
    <row r="199" spans="1:12" s="50" customFormat="1" x14ac:dyDescent="0.2">
      <c r="J199" s="85"/>
    </row>
    <row r="200" spans="1:12" s="50" customFormat="1" x14ac:dyDescent="0.2">
      <c r="J200" s="85"/>
    </row>
    <row r="201" spans="1:12" x14ac:dyDescent="0.2">
      <c r="A201" s="50"/>
      <c r="B201" s="50"/>
      <c r="C201" s="50"/>
      <c r="D201" s="50"/>
      <c r="E201" s="50"/>
      <c r="F201" s="50"/>
      <c r="G201" s="50"/>
      <c r="H201" s="50"/>
      <c r="I201" s="50"/>
      <c r="J201" s="85"/>
      <c r="K201" s="50"/>
      <c r="L201" s="50"/>
    </row>
    <row r="202" spans="1:12" x14ac:dyDescent="0.2">
      <c r="A202" s="50"/>
      <c r="B202" s="50"/>
      <c r="C202" s="50"/>
      <c r="D202" s="50"/>
      <c r="E202" s="50"/>
      <c r="F202" s="50"/>
      <c r="G202" s="50"/>
      <c r="H202" s="50"/>
      <c r="I202" s="50"/>
      <c r="J202" s="85"/>
      <c r="K202" s="50"/>
      <c r="L202" s="50"/>
    </row>
  </sheetData>
  <sheetProtection sheet="1" formatCells="0" formatColumns="0" formatRows="0" insertColumns="0" insertRows="0" insertHyperlinks="0"/>
  <protectedRanges>
    <protectedRange sqref="H5:L7 L9:L81" name="Range1"/>
  </protectedRanges>
  <mergeCells count="98">
    <mergeCell ref="A74:B74"/>
    <mergeCell ref="A75:B75"/>
    <mergeCell ref="A70:B70"/>
    <mergeCell ref="A71:B71"/>
    <mergeCell ref="A72:B72"/>
    <mergeCell ref="AF128:AG128"/>
    <mergeCell ref="C70:G70"/>
    <mergeCell ref="G91:H91"/>
    <mergeCell ref="AB128:AC128"/>
    <mergeCell ref="AD128:AE128"/>
    <mergeCell ref="C72:G72"/>
    <mergeCell ref="C73:G73"/>
    <mergeCell ref="C71:G71"/>
    <mergeCell ref="C74:G74"/>
    <mergeCell ref="C75:G75"/>
    <mergeCell ref="C76:G76"/>
    <mergeCell ref="C77:G77"/>
    <mergeCell ref="C78:G78"/>
    <mergeCell ref="A86:K86"/>
    <mergeCell ref="C79:G79"/>
    <mergeCell ref="A73:B73"/>
    <mergeCell ref="A1:K1"/>
    <mergeCell ref="E2:G2"/>
    <mergeCell ref="B3:G3"/>
    <mergeCell ref="C8:D8"/>
    <mergeCell ref="E8:F8"/>
    <mergeCell ref="B5:G5"/>
    <mergeCell ref="J8:K8"/>
    <mergeCell ref="H8:I8"/>
    <mergeCell ref="B4:C4"/>
    <mergeCell ref="E4:G4"/>
    <mergeCell ref="I3:K3"/>
    <mergeCell ref="I4:K4"/>
    <mergeCell ref="B6:D6"/>
    <mergeCell ref="E6:G6"/>
    <mergeCell ref="B7:D7"/>
    <mergeCell ref="E7:G7"/>
    <mergeCell ref="B88:D88"/>
    <mergeCell ref="A84:B85"/>
    <mergeCell ref="A76:B76"/>
    <mergeCell ref="A77:B77"/>
    <mergeCell ref="C84:G84"/>
    <mergeCell ref="C85:G85"/>
    <mergeCell ref="A80:G80"/>
    <mergeCell ref="A81:G81"/>
    <mergeCell ref="A78:B78"/>
    <mergeCell ref="A79:B79"/>
    <mergeCell ref="A59:G59"/>
    <mergeCell ref="D55:E55"/>
    <mergeCell ref="D56:E56"/>
    <mergeCell ref="D58:E58"/>
    <mergeCell ref="C9:D9"/>
    <mergeCell ref="A46:G46"/>
    <mergeCell ref="A47:G47"/>
    <mergeCell ref="A48:G48"/>
    <mergeCell ref="A49:G49"/>
    <mergeCell ref="D54:E54"/>
    <mergeCell ref="A52:G52"/>
    <mergeCell ref="A45:G45"/>
    <mergeCell ref="A43:G43"/>
    <mergeCell ref="A44:G44"/>
    <mergeCell ref="A40:G40"/>
    <mergeCell ref="C34:E34"/>
    <mergeCell ref="A64:G64"/>
    <mergeCell ref="A69:G69"/>
    <mergeCell ref="A65:G65"/>
    <mergeCell ref="A61:G61"/>
    <mergeCell ref="A62:G62"/>
    <mergeCell ref="A68:G68"/>
    <mergeCell ref="A67:G67"/>
    <mergeCell ref="A66:G66"/>
    <mergeCell ref="A63:G63"/>
    <mergeCell ref="D57:E57"/>
    <mergeCell ref="A2:B2"/>
    <mergeCell ref="C2:D2"/>
    <mergeCell ref="N8:O8"/>
    <mergeCell ref="N17:P17"/>
    <mergeCell ref="N18:P19"/>
    <mergeCell ref="N28:Q28"/>
    <mergeCell ref="N37:Q37"/>
    <mergeCell ref="A42:G42"/>
    <mergeCell ref="N46:Q46"/>
    <mergeCell ref="N51:P51"/>
    <mergeCell ref="N54:O54"/>
    <mergeCell ref="N55:O56"/>
    <mergeCell ref="N45:Q45"/>
    <mergeCell ref="N44:Q44"/>
    <mergeCell ref="C29:E29"/>
    <mergeCell ref="C30:E30"/>
    <mergeCell ref="C31:E31"/>
    <mergeCell ref="C32:E32"/>
    <mergeCell ref="C33:E33"/>
    <mergeCell ref="A53:G53"/>
    <mergeCell ref="A38:G38"/>
    <mergeCell ref="A39:G39"/>
    <mergeCell ref="A41:G41"/>
    <mergeCell ref="A50:G50"/>
    <mergeCell ref="A51:G51"/>
  </mergeCells>
  <phoneticPr fontId="0" type="noConversion"/>
  <conditionalFormatting sqref="E11 E13 E15 E17 E19">
    <cfRule type="expression" dxfId="49" priority="27">
      <formula>D10=12</formula>
    </cfRule>
  </conditionalFormatting>
  <conditionalFormatting sqref="F11">
    <cfRule type="expression" dxfId="48" priority="11">
      <formula>C10=12</formula>
    </cfRule>
  </conditionalFormatting>
  <conditionalFormatting sqref="F13">
    <cfRule type="expression" dxfId="47" priority="10">
      <formula>C12=12</formula>
    </cfRule>
  </conditionalFormatting>
  <conditionalFormatting sqref="F15">
    <cfRule type="expression" dxfId="46" priority="9">
      <formula>C14=12</formula>
    </cfRule>
  </conditionalFormatting>
  <conditionalFormatting sqref="F17">
    <cfRule type="expression" dxfId="45" priority="8">
      <formula>C16=12</formula>
    </cfRule>
  </conditionalFormatting>
  <conditionalFormatting sqref="F19">
    <cfRule type="expression" dxfId="44" priority="7">
      <formula>C18=12</formula>
    </cfRule>
  </conditionalFormatting>
  <conditionalFormatting sqref="P55">
    <cfRule type="cellIs" dxfId="43" priority="1" operator="equal">
      <formula>"No"</formula>
    </cfRule>
    <cfRule type="cellIs" dxfId="42" priority="2" operator="equal">
      <formula>"Yes"</formula>
    </cfRule>
  </conditionalFormatting>
  <dataValidations count="2">
    <dataValidation type="list" allowBlank="1" showInputMessage="1" showErrorMessage="1" errorTitle="Appointment length" error="Please enter 9 (academic appointment) or 12 (calendar year appointment)." sqref="C10 C12 C14 C16 C18 C20:C23" xr:uid="{00000000-0002-0000-0000-000000000000}">
      <formula1>"9, 12"</formula1>
    </dataValidation>
    <dataValidation type="list" allowBlank="1" showInputMessage="1" showErrorMessage="1" sqref="I4:K4" xr:uid="{00000000-0002-0000-0000-000002000000}">
      <formula1>$N$11:$N$15</formula1>
    </dataValidation>
  </dataValidations>
  <hyperlinks>
    <hyperlink ref="N44" r:id="rId1" xr:uid="{D9D6638E-B501-4AC2-B1CA-08943D9615EE}"/>
  </hyperlinks>
  <printOptions horizontalCentered="1"/>
  <pageMargins left="0.75" right="0.75" top="1" bottom="1" header="0.5" footer="0.5"/>
  <pageSetup scale="54" orientation="portrait" r:id="rId2"/>
  <headerFooter alignWithMargins="0"/>
  <ignoredErrors>
    <ignoredError sqref="H11:I11 H18:I18" formula="1"/>
  </ignoredError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IX203"/>
  <sheetViews>
    <sheetView zoomScaleNormal="100" workbookViewId="0">
      <selection activeCell="H5" sqref="H5"/>
    </sheetView>
  </sheetViews>
  <sheetFormatPr defaultColWidth="9.140625" defaultRowHeight="12.75" x14ac:dyDescent="0.2"/>
  <cols>
    <col min="1" max="1" width="33.28515625" style="2" customWidth="1"/>
    <col min="2" max="2" width="9.42578125" style="2" bestFit="1" customWidth="1"/>
    <col min="3" max="3" width="6.85546875" style="2" customWidth="1"/>
    <col min="4" max="4" width="6.7109375" style="2" customWidth="1"/>
    <col min="5" max="5" width="6.42578125" style="2" customWidth="1"/>
    <col min="6" max="6" width="11.42578125" style="2" bestFit="1" customWidth="1"/>
    <col min="7" max="7" width="5.42578125" style="2" customWidth="1"/>
    <col min="8" max="8" width="9.85546875" style="2" bestFit="1" customWidth="1"/>
    <col min="9" max="11" width="9.140625" style="2" customWidth="1"/>
    <col min="12" max="12" width="9.140625" style="43" customWidth="1"/>
    <col min="13" max="13" width="9.140625" style="2" customWidth="1"/>
    <col min="14" max="14" width="32.140625" style="2" customWidth="1"/>
    <col min="15" max="15" width="9.140625" style="2"/>
    <col min="16" max="16" width="23.28515625" style="2" customWidth="1"/>
    <col min="17" max="17" width="15.5703125" style="2" customWidth="1"/>
    <col min="18" max="18" width="14.140625" style="2" customWidth="1"/>
    <col min="19" max="19" width="13.85546875" style="2" customWidth="1"/>
    <col min="20" max="20" width="18.42578125" style="2" customWidth="1"/>
    <col min="21" max="21" width="9.140625" style="2" customWidth="1"/>
    <col min="22" max="16384" width="9.140625" style="2"/>
  </cols>
  <sheetData>
    <row r="1" spans="1:19" s="42" customFormat="1" ht="18.75" thickBot="1" x14ac:dyDescent="0.3">
      <c r="A1" s="423"/>
      <c r="B1" s="423"/>
      <c r="C1" s="423"/>
      <c r="D1" s="423"/>
      <c r="E1" s="423"/>
      <c r="F1" s="423"/>
      <c r="G1" s="423"/>
      <c r="H1" s="423"/>
      <c r="I1" s="423"/>
      <c r="J1" s="423"/>
      <c r="K1" s="423"/>
      <c r="L1" s="423"/>
      <c r="M1" s="423"/>
      <c r="N1" s="153"/>
    </row>
    <row r="2" spans="1:19" ht="16.5" customHeight="1" thickBot="1" x14ac:dyDescent="0.25">
      <c r="A2" s="374" t="s">
        <v>57</v>
      </c>
      <c r="B2" s="375"/>
      <c r="C2" s="376" t="s">
        <v>58</v>
      </c>
      <c r="D2" s="376"/>
      <c r="E2" s="424"/>
      <c r="F2" s="424"/>
      <c r="G2" s="425"/>
      <c r="I2" s="148"/>
      <c r="J2" s="3"/>
      <c r="K2" s="148"/>
      <c r="N2" s="148"/>
      <c r="O2" s="6"/>
      <c r="P2" s="44" t="s">
        <v>59</v>
      </c>
      <c r="Q2" s="45"/>
      <c r="R2" s="148"/>
      <c r="S2" s="46"/>
    </row>
    <row r="3" spans="1:19" ht="16.5" customHeight="1" x14ac:dyDescent="0.2">
      <c r="A3" s="4" t="s">
        <v>60</v>
      </c>
      <c r="B3" s="426"/>
      <c r="C3" s="427"/>
      <c r="D3" s="427"/>
      <c r="E3" s="427"/>
      <c r="F3" s="427"/>
      <c r="G3" s="428"/>
      <c r="I3" s="441" t="s">
        <v>61</v>
      </c>
      <c r="J3" s="442"/>
      <c r="K3" s="443"/>
      <c r="O3" s="6"/>
      <c r="P3" s="44" t="s">
        <v>62</v>
      </c>
      <c r="Q3" s="6"/>
      <c r="R3" s="157"/>
      <c r="S3" s="46"/>
    </row>
    <row r="4" spans="1:19" ht="16.5" customHeight="1" thickBot="1" x14ac:dyDescent="0.25">
      <c r="A4" s="4" t="s">
        <v>63</v>
      </c>
      <c r="B4" s="437"/>
      <c r="C4" s="438"/>
      <c r="D4" s="155" t="s">
        <v>64</v>
      </c>
      <c r="E4" s="439"/>
      <c r="F4" s="439"/>
      <c r="G4" s="440"/>
      <c r="I4" s="444" t="s">
        <v>65</v>
      </c>
      <c r="J4" s="445"/>
      <c r="K4" s="446"/>
      <c r="P4" s="44" t="s">
        <v>221</v>
      </c>
      <c r="Q4" s="47"/>
      <c r="R4" s="157"/>
    </row>
    <row r="5" spans="1:19" ht="16.5" customHeight="1" x14ac:dyDescent="0.2">
      <c r="A5" s="4" t="s">
        <v>66</v>
      </c>
      <c r="B5" s="430"/>
      <c r="C5" s="431"/>
      <c r="D5" s="431"/>
      <c r="E5" s="431"/>
      <c r="F5" s="431"/>
      <c r="G5" s="432"/>
      <c r="H5" s="5"/>
      <c r="I5" s="6"/>
      <c r="J5" s="148"/>
      <c r="L5" s="148"/>
      <c r="P5" s="44"/>
    </row>
    <row r="6" spans="1:19" ht="16.5" customHeight="1" x14ac:dyDescent="0.2">
      <c r="A6" s="256" t="s">
        <v>67</v>
      </c>
      <c r="B6" s="447"/>
      <c r="C6" s="447"/>
      <c r="D6" s="447"/>
      <c r="E6" s="448" t="s">
        <v>220</v>
      </c>
      <c r="F6" s="448"/>
      <c r="G6" s="449"/>
      <c r="H6" s="5"/>
      <c r="I6" s="6"/>
      <c r="J6" s="148"/>
      <c r="L6" s="148"/>
    </row>
    <row r="7" spans="1:19" ht="16.5" customHeight="1" thickBot="1" x14ac:dyDescent="0.25">
      <c r="A7" s="161" t="s">
        <v>215</v>
      </c>
      <c r="B7" s="450"/>
      <c r="C7" s="450"/>
      <c r="D7" s="450"/>
      <c r="E7" s="450"/>
      <c r="F7" s="450"/>
      <c r="G7" s="451"/>
      <c r="H7" s="7"/>
      <c r="I7" s="8"/>
      <c r="J7" s="148"/>
      <c r="L7" s="148"/>
    </row>
    <row r="8" spans="1:19" s="50" customFormat="1" ht="16.5" thickTop="1" thickBot="1" x14ac:dyDescent="0.25">
      <c r="A8" s="148"/>
      <c r="B8" s="154"/>
      <c r="C8" s="414" t="s">
        <v>68</v>
      </c>
      <c r="D8" s="415"/>
      <c r="E8" s="414" t="s">
        <v>69</v>
      </c>
      <c r="F8" s="429"/>
      <c r="G8" s="154" t="s">
        <v>70</v>
      </c>
      <c r="H8" s="436" t="s">
        <v>71</v>
      </c>
      <c r="I8" s="436"/>
      <c r="J8" s="436" t="s">
        <v>187</v>
      </c>
      <c r="K8" s="436"/>
      <c r="L8" s="433" t="s">
        <v>72</v>
      </c>
      <c r="M8" s="458"/>
      <c r="N8" s="163" t="s">
        <v>219</v>
      </c>
      <c r="O8" s="48"/>
      <c r="P8" s="459" t="s">
        <v>73</v>
      </c>
      <c r="Q8" s="460"/>
      <c r="R8" s="49"/>
      <c r="S8" s="49"/>
    </row>
    <row r="9" spans="1:19" s="50" customFormat="1" ht="15.75" thickBot="1" x14ac:dyDescent="0.25">
      <c r="A9" s="243" t="s">
        <v>74</v>
      </c>
      <c r="B9" s="154" t="s">
        <v>75</v>
      </c>
      <c r="C9" s="414" t="s">
        <v>76</v>
      </c>
      <c r="D9" s="415"/>
      <c r="E9" s="154" t="s">
        <v>77</v>
      </c>
      <c r="F9" s="162" t="s">
        <v>78</v>
      </c>
      <c r="G9" s="180" t="s">
        <v>79</v>
      </c>
      <c r="H9" s="9" t="s">
        <v>80</v>
      </c>
      <c r="I9" s="9" t="s">
        <v>81</v>
      </c>
      <c r="J9" s="9" t="s">
        <v>80</v>
      </c>
      <c r="K9" s="9" t="s">
        <v>81</v>
      </c>
      <c r="L9" s="9" t="s">
        <v>80</v>
      </c>
      <c r="M9" s="9" t="s">
        <v>81</v>
      </c>
      <c r="N9" s="164"/>
      <c r="P9" s="51"/>
      <c r="Q9" s="52"/>
      <c r="R9" s="49"/>
      <c r="S9" s="49"/>
    </row>
    <row r="10" spans="1:19" s="50" customFormat="1" ht="15" x14ac:dyDescent="0.2">
      <c r="A10" s="244" t="str">
        <f>IF(B5=0,"PI",B5)</f>
        <v>PI</v>
      </c>
      <c r="B10" s="245"/>
      <c r="C10" s="246">
        <v>9</v>
      </c>
      <c r="D10" s="14" t="s">
        <v>82</v>
      </c>
      <c r="E10" s="247"/>
      <c r="F10" s="248"/>
      <c r="G10" s="15">
        <v>0</v>
      </c>
      <c r="H10" s="10">
        <f>TRUNC(ROUND(($B10/$C10)*$E10*(1-$G10),0),0)</f>
        <v>0</v>
      </c>
      <c r="I10" s="10">
        <f>TRUNC(ROUND(($B10/$C10)*$E10*$G10,0),0)</f>
        <v>0</v>
      </c>
      <c r="J10" s="10">
        <f>TRUNC(ROUND(H10*1.03,0),0)</f>
        <v>0</v>
      </c>
      <c r="K10" s="10">
        <f>TRUNC(ROUND(I10*1.03,0),0)</f>
        <v>0</v>
      </c>
      <c r="L10" s="35">
        <f>SUM($H10,$J10)</f>
        <v>0</v>
      </c>
      <c r="M10" s="35">
        <f>SUM($I10,$K10)</f>
        <v>0</v>
      </c>
      <c r="N10" s="165"/>
      <c r="P10" s="53" t="s">
        <v>83</v>
      </c>
      <c r="Q10" s="54">
        <v>44378</v>
      </c>
      <c r="R10" s="49"/>
      <c r="S10" s="49"/>
    </row>
    <row r="11" spans="1:19" s="50" customFormat="1" ht="15" x14ac:dyDescent="0.2">
      <c r="A11" s="249" t="s">
        <v>84</v>
      </c>
      <c r="B11" s="174"/>
      <c r="C11" s="175"/>
      <c r="D11" s="176"/>
      <c r="E11" s="173"/>
      <c r="F11" s="172"/>
      <c r="G11" s="11">
        <v>0</v>
      </c>
      <c r="H11" s="10">
        <f>TRUNC(ROUND(($B10/$C10)*$F11*(1-$G11),0),0)</f>
        <v>0</v>
      </c>
      <c r="I11" s="10">
        <f>TRUNC(ROUND(($B10/$C10)*$F11*$G11,0),0)</f>
        <v>0</v>
      </c>
      <c r="J11" s="10">
        <f t="shared" ref="J11:K27" si="0">TRUNC(ROUND(H11*1.03,0),0)</f>
        <v>0</v>
      </c>
      <c r="K11" s="10">
        <f t="shared" si="0"/>
        <v>0</v>
      </c>
      <c r="L11" s="35">
        <f t="shared" ref="L11:L28" si="1">SUM($H11,$J11)</f>
        <v>0</v>
      </c>
      <c r="M11" s="35">
        <f t="shared" ref="M11:M28" si="2">SUM($I11,$K11)</f>
        <v>0</v>
      </c>
      <c r="N11" s="165"/>
      <c r="P11" s="55" t="s">
        <v>65</v>
      </c>
      <c r="Q11" s="56">
        <v>0.5</v>
      </c>
      <c r="R11" s="49"/>
      <c r="S11" s="49"/>
    </row>
    <row r="12" spans="1:19" s="50" customFormat="1" ht="15" x14ac:dyDescent="0.2">
      <c r="A12" s="249" t="s">
        <v>85</v>
      </c>
      <c r="B12" s="170"/>
      <c r="C12" s="171">
        <v>9</v>
      </c>
      <c r="D12" s="17" t="s">
        <v>82</v>
      </c>
      <c r="E12" s="172"/>
      <c r="F12" s="173"/>
      <c r="G12" s="11">
        <v>0</v>
      </c>
      <c r="H12" s="10">
        <f>TRUNC(ROUND(($B12/$C12)*$E12*(1-$G12),0),0)</f>
        <v>0</v>
      </c>
      <c r="I12" s="10">
        <f>TRUNC(ROUND(($B12/$C12)*$E12*$G12,0),0)</f>
        <v>0</v>
      </c>
      <c r="J12" s="10">
        <f t="shared" si="0"/>
        <v>0</v>
      </c>
      <c r="K12" s="10">
        <f t="shared" si="0"/>
        <v>0</v>
      </c>
      <c r="L12" s="35">
        <f t="shared" si="1"/>
        <v>0</v>
      </c>
      <c r="M12" s="35">
        <f t="shared" si="2"/>
        <v>0</v>
      </c>
      <c r="N12" s="165"/>
      <c r="P12" s="55" t="s">
        <v>86</v>
      </c>
      <c r="Q12" s="56">
        <v>0.49</v>
      </c>
      <c r="R12" s="49"/>
      <c r="S12" s="49"/>
    </row>
    <row r="13" spans="1:19" s="50" customFormat="1" ht="15" x14ac:dyDescent="0.2">
      <c r="A13" s="249" t="s">
        <v>87</v>
      </c>
      <c r="B13" s="174"/>
      <c r="C13" s="177"/>
      <c r="D13" s="176"/>
      <c r="E13" s="173"/>
      <c r="F13" s="172"/>
      <c r="G13" s="11">
        <v>0</v>
      </c>
      <c r="H13" s="10">
        <f>TRUNC(ROUND(($B12/$C12)*$F13*(1-$G13),0),0)</f>
        <v>0</v>
      </c>
      <c r="I13" s="10">
        <f>TRUNC(ROUND(($B12/$C12)*$F13*$G13,0),0)</f>
        <v>0</v>
      </c>
      <c r="J13" s="10">
        <f t="shared" si="0"/>
        <v>0</v>
      </c>
      <c r="K13" s="10">
        <f t="shared" si="0"/>
        <v>0</v>
      </c>
      <c r="L13" s="35">
        <f t="shared" si="1"/>
        <v>0</v>
      </c>
      <c r="M13" s="35">
        <f t="shared" si="2"/>
        <v>0</v>
      </c>
      <c r="N13" s="165"/>
      <c r="P13" s="55" t="s">
        <v>88</v>
      </c>
      <c r="Q13" s="56">
        <v>0.38</v>
      </c>
      <c r="R13" s="49"/>
      <c r="S13" s="49"/>
    </row>
    <row r="14" spans="1:19" s="50" customFormat="1" ht="15" x14ac:dyDescent="0.2">
      <c r="A14" s="249" t="s">
        <v>89</v>
      </c>
      <c r="B14" s="170"/>
      <c r="C14" s="171">
        <v>9</v>
      </c>
      <c r="D14" s="17" t="s">
        <v>82</v>
      </c>
      <c r="E14" s="172"/>
      <c r="F14" s="173"/>
      <c r="G14" s="11">
        <v>0</v>
      </c>
      <c r="H14" s="10">
        <f>TRUNC(ROUND(($B14/$C14)*$E14*(1-$G14),0),0)</f>
        <v>0</v>
      </c>
      <c r="I14" s="10">
        <f>TRUNC(ROUND(($B14/$C14)*$E14*$G14,0),0)</f>
        <v>0</v>
      </c>
      <c r="J14" s="10">
        <f t="shared" si="0"/>
        <v>0</v>
      </c>
      <c r="K14" s="10">
        <f t="shared" si="0"/>
        <v>0</v>
      </c>
      <c r="L14" s="35">
        <f t="shared" si="1"/>
        <v>0</v>
      </c>
      <c r="M14" s="35">
        <f t="shared" si="2"/>
        <v>0</v>
      </c>
      <c r="N14" s="165"/>
      <c r="P14" s="55" t="s">
        <v>90</v>
      </c>
      <c r="Q14" s="56">
        <v>0.26</v>
      </c>
      <c r="R14" s="49"/>
      <c r="S14" s="49"/>
    </row>
    <row r="15" spans="1:19" s="50" customFormat="1" ht="15.75" thickBot="1" x14ac:dyDescent="0.25">
      <c r="A15" s="249" t="s">
        <v>91</v>
      </c>
      <c r="B15" s="174"/>
      <c r="C15" s="177"/>
      <c r="D15" s="178"/>
      <c r="E15" s="173"/>
      <c r="F15" s="172"/>
      <c r="G15" s="11">
        <v>0</v>
      </c>
      <c r="H15" s="10">
        <f>TRUNC(ROUND(($B14/$C14)*$F15*(1-$G15),0),0)</f>
        <v>0</v>
      </c>
      <c r="I15" s="10">
        <f>TRUNC(ROUND(($B14/$C14)*$F15*$G15,0),0)</f>
        <v>0</v>
      </c>
      <c r="J15" s="10">
        <f t="shared" si="0"/>
        <v>0</v>
      </c>
      <c r="K15" s="10">
        <f t="shared" si="0"/>
        <v>0</v>
      </c>
      <c r="L15" s="35">
        <f t="shared" si="1"/>
        <v>0</v>
      </c>
      <c r="M15" s="35">
        <f t="shared" si="2"/>
        <v>0</v>
      </c>
      <c r="N15" s="165"/>
      <c r="P15" s="57"/>
      <c r="Q15" s="58"/>
      <c r="R15" s="49"/>
      <c r="S15" s="49"/>
    </row>
    <row r="16" spans="1:19" s="50" customFormat="1" ht="16.5" thickTop="1" thickBot="1" x14ac:dyDescent="0.25">
      <c r="A16" s="249" t="s">
        <v>92</v>
      </c>
      <c r="B16" s="170"/>
      <c r="C16" s="171">
        <v>9</v>
      </c>
      <c r="D16" s="17" t="s">
        <v>82</v>
      </c>
      <c r="E16" s="172"/>
      <c r="F16" s="173"/>
      <c r="G16" s="11">
        <v>0</v>
      </c>
      <c r="H16" s="10">
        <f>TRUNC(ROUND(($B16/$C16)*$E16*(1-$G16),0),0)</f>
        <v>0</v>
      </c>
      <c r="I16" s="10">
        <f>TRUNC(ROUND(($B16/$C16)*$E16*$G16,0),0)</f>
        <v>0</v>
      </c>
      <c r="J16" s="10">
        <f t="shared" si="0"/>
        <v>0</v>
      </c>
      <c r="K16" s="10">
        <f t="shared" si="0"/>
        <v>0</v>
      </c>
      <c r="L16" s="35">
        <f t="shared" si="1"/>
        <v>0</v>
      </c>
      <c r="M16" s="35">
        <f t="shared" si="2"/>
        <v>0</v>
      </c>
      <c r="N16" s="165"/>
      <c r="P16" s="49"/>
      <c r="Q16" s="49"/>
      <c r="R16" s="49"/>
      <c r="S16" s="49"/>
    </row>
    <row r="17" spans="1:20" s="50" customFormat="1" ht="15" x14ac:dyDescent="0.2">
      <c r="A17" s="249" t="s">
        <v>93</v>
      </c>
      <c r="B17" s="174"/>
      <c r="C17" s="177"/>
      <c r="D17" s="178"/>
      <c r="E17" s="173"/>
      <c r="F17" s="172"/>
      <c r="G17" s="11">
        <v>0</v>
      </c>
      <c r="H17" s="10">
        <f>TRUNC(ROUND(($B16/$C16)*$F17*(1-$G17),0),0)</f>
        <v>0</v>
      </c>
      <c r="I17" s="10">
        <f>TRUNC(ROUND(($B16/$C16)*$F17*$G17,0),0)</f>
        <v>0</v>
      </c>
      <c r="J17" s="10">
        <f t="shared" si="0"/>
        <v>0</v>
      </c>
      <c r="K17" s="10">
        <f t="shared" si="0"/>
        <v>0</v>
      </c>
      <c r="L17" s="35">
        <f t="shared" si="1"/>
        <v>0</v>
      </c>
      <c r="M17" s="35">
        <f t="shared" si="2"/>
        <v>0</v>
      </c>
      <c r="N17" s="165"/>
      <c r="P17" s="379" t="s">
        <v>94</v>
      </c>
      <c r="Q17" s="380"/>
      <c r="R17" s="381"/>
      <c r="S17" s="49"/>
    </row>
    <row r="18" spans="1:20" s="50" customFormat="1" ht="15" x14ac:dyDescent="0.2">
      <c r="A18" s="249" t="s">
        <v>95</v>
      </c>
      <c r="B18" s="170"/>
      <c r="C18" s="171">
        <v>9</v>
      </c>
      <c r="D18" s="17" t="s">
        <v>82</v>
      </c>
      <c r="E18" s="172"/>
      <c r="F18" s="173"/>
      <c r="G18" s="11">
        <v>0</v>
      </c>
      <c r="H18" s="10">
        <f>TRUNC(ROUND(($B18/$C18)*$E18*(1-$G18),0),0)</f>
        <v>0</v>
      </c>
      <c r="I18" s="10">
        <f>TRUNC(ROUND(($B18/$C18)*$E18*$G18,0),0)</f>
        <v>0</v>
      </c>
      <c r="J18" s="10">
        <f t="shared" si="0"/>
        <v>0</v>
      </c>
      <c r="K18" s="10">
        <f t="shared" si="0"/>
        <v>0</v>
      </c>
      <c r="L18" s="35">
        <f t="shared" si="1"/>
        <v>0</v>
      </c>
      <c r="M18" s="35">
        <f t="shared" si="2"/>
        <v>0</v>
      </c>
      <c r="N18" s="165"/>
      <c r="P18" s="382" t="s">
        <v>96</v>
      </c>
      <c r="Q18" s="383"/>
      <c r="R18" s="384"/>
      <c r="S18" s="49"/>
    </row>
    <row r="19" spans="1:20" s="50" customFormat="1" ht="15.75" thickBot="1" x14ac:dyDescent="0.25">
      <c r="A19" s="249" t="s">
        <v>97</v>
      </c>
      <c r="B19" s="174"/>
      <c r="C19" s="177"/>
      <c r="D19" s="178"/>
      <c r="E19" s="173"/>
      <c r="F19" s="172"/>
      <c r="G19" s="11">
        <v>0</v>
      </c>
      <c r="H19" s="10">
        <f>TRUNC(ROUND(($B18/$C18)*$F19*(1-$G19),0),0)</f>
        <v>0</v>
      </c>
      <c r="I19" s="10">
        <f>TRUNC(ROUND(($B18/$C18)*$F19*$G19,0),0)</f>
        <v>0</v>
      </c>
      <c r="J19" s="10">
        <f t="shared" si="0"/>
        <v>0</v>
      </c>
      <c r="K19" s="10">
        <f t="shared" si="0"/>
        <v>0</v>
      </c>
      <c r="L19" s="35">
        <f t="shared" si="1"/>
        <v>0</v>
      </c>
      <c r="M19" s="35">
        <f t="shared" si="2"/>
        <v>0</v>
      </c>
      <c r="N19" s="165"/>
      <c r="P19" s="385"/>
      <c r="Q19" s="386"/>
      <c r="R19" s="387"/>
      <c r="S19" s="49"/>
    </row>
    <row r="20" spans="1:20" s="50" customFormat="1" ht="15" x14ac:dyDescent="0.2">
      <c r="A20" s="249" t="s">
        <v>98</v>
      </c>
      <c r="B20" s="170"/>
      <c r="C20" s="171">
        <v>12</v>
      </c>
      <c r="D20" s="17" t="s">
        <v>82</v>
      </c>
      <c r="E20" s="172"/>
      <c r="F20" s="173"/>
      <c r="G20" s="11">
        <v>0</v>
      </c>
      <c r="H20" s="10">
        <f>TRUNC(ROUND(($B20/$C20)*$E20*(1-$G20),0))</f>
        <v>0</v>
      </c>
      <c r="I20" s="10">
        <f>TRUNC(ROUND(($B20/$C20)*$E20*$G20,0))</f>
        <v>0</v>
      </c>
      <c r="J20" s="10">
        <f t="shared" si="0"/>
        <v>0</v>
      </c>
      <c r="K20" s="10">
        <f t="shared" si="0"/>
        <v>0</v>
      </c>
      <c r="L20" s="35">
        <f t="shared" si="1"/>
        <v>0</v>
      </c>
      <c r="M20" s="35">
        <f t="shared" si="2"/>
        <v>0</v>
      </c>
      <c r="N20" s="165"/>
      <c r="P20" s="97" t="str">
        <f>P10</f>
        <v>Start date on or after:</v>
      </c>
      <c r="Q20" s="128">
        <v>45839</v>
      </c>
      <c r="R20" s="126">
        <v>46204</v>
      </c>
      <c r="S20" s="49"/>
    </row>
    <row r="21" spans="1:20" s="50" customFormat="1" ht="15" x14ac:dyDescent="0.2">
      <c r="A21" s="249" t="s">
        <v>99</v>
      </c>
      <c r="B21" s="170"/>
      <c r="C21" s="171">
        <v>12</v>
      </c>
      <c r="D21" s="17" t="s">
        <v>82</v>
      </c>
      <c r="E21" s="172"/>
      <c r="F21" s="173"/>
      <c r="G21" s="11">
        <v>0</v>
      </c>
      <c r="H21" s="10">
        <f>TRUNC(ROUND(($B21/$C21)*$E21*(1-$G21),0))</f>
        <v>0</v>
      </c>
      <c r="I21" s="10">
        <f>TRUNC(ROUND(($B21/$C21)*$E21*$G21,0))</f>
        <v>0</v>
      </c>
      <c r="J21" s="10">
        <f t="shared" si="0"/>
        <v>0</v>
      </c>
      <c r="K21" s="10">
        <f t="shared" si="0"/>
        <v>0</v>
      </c>
      <c r="L21" s="35">
        <f t="shared" si="1"/>
        <v>0</v>
      </c>
      <c r="M21" s="35">
        <f t="shared" si="2"/>
        <v>0</v>
      </c>
      <c r="N21" s="165"/>
      <c r="P21" s="98" t="s">
        <v>100</v>
      </c>
      <c r="Q21" s="129">
        <v>0.23899999999999999</v>
      </c>
      <c r="R21" s="127">
        <v>0.24099999999999999</v>
      </c>
      <c r="S21" s="49"/>
      <c r="T21" s="2"/>
    </row>
    <row r="22" spans="1:20" s="50" customFormat="1" ht="15" x14ac:dyDescent="0.2">
      <c r="A22" s="249" t="s">
        <v>101</v>
      </c>
      <c r="B22" s="170"/>
      <c r="C22" s="171">
        <v>12</v>
      </c>
      <c r="D22" s="179" t="s">
        <v>82</v>
      </c>
      <c r="E22" s="172"/>
      <c r="F22" s="173"/>
      <c r="G22" s="11">
        <v>0</v>
      </c>
      <c r="H22" s="10">
        <f>TRUNC(ROUND(($B22/$C22)*$E22*(1-$G22),0))</f>
        <v>0</v>
      </c>
      <c r="I22" s="10">
        <f>TRUNC(ROUND(($B22/$C22)*$E22*$G22,0))</f>
        <v>0</v>
      </c>
      <c r="J22" s="10">
        <f t="shared" si="0"/>
        <v>0</v>
      </c>
      <c r="K22" s="10">
        <f t="shared" si="0"/>
        <v>0</v>
      </c>
      <c r="L22" s="35">
        <f t="shared" si="1"/>
        <v>0</v>
      </c>
      <c r="M22" s="35">
        <f t="shared" si="2"/>
        <v>0</v>
      </c>
      <c r="N22" s="165"/>
      <c r="P22" s="98" t="s">
        <v>102</v>
      </c>
      <c r="Q22" s="129">
        <v>0.14599999999999999</v>
      </c>
      <c r="R22" s="127">
        <v>0.156</v>
      </c>
      <c r="S22" s="49"/>
      <c r="T22" s="2"/>
    </row>
    <row r="23" spans="1:20" s="50" customFormat="1" ht="15.75" thickBot="1" x14ac:dyDescent="0.25">
      <c r="A23" s="250" t="s">
        <v>103</v>
      </c>
      <c r="B23" s="251"/>
      <c r="C23" s="252">
        <v>12</v>
      </c>
      <c r="D23" s="253" t="s">
        <v>82</v>
      </c>
      <c r="E23" s="254"/>
      <c r="F23" s="255"/>
      <c r="G23" s="23">
        <v>0</v>
      </c>
      <c r="H23" s="10">
        <f>TRUNC(ROUND(($B23/$C23)*$E23*(1-$G23),0))</f>
        <v>0</v>
      </c>
      <c r="I23" s="10">
        <f>TRUNC(ROUND(($B23/$C23)*$E23*$G23,0))</f>
        <v>0</v>
      </c>
      <c r="J23" s="10">
        <f t="shared" si="0"/>
        <v>0</v>
      </c>
      <c r="K23" s="10">
        <f t="shared" si="0"/>
        <v>0</v>
      </c>
      <c r="L23" s="35">
        <f t="shared" si="1"/>
        <v>0</v>
      </c>
      <c r="M23" s="35">
        <f t="shared" si="2"/>
        <v>0</v>
      </c>
      <c r="N23" s="165"/>
      <c r="P23" s="98" t="s">
        <v>104</v>
      </c>
      <c r="Q23" s="129">
        <v>0.06</v>
      </c>
      <c r="R23" s="127">
        <v>7.2999999999999995E-2</v>
      </c>
      <c r="S23" s="49"/>
    </row>
    <row r="24" spans="1:20" s="50" customFormat="1" ht="15" x14ac:dyDescent="0.2">
      <c r="A24" s="257" t="s">
        <v>105</v>
      </c>
      <c r="B24" s="258"/>
      <c r="C24" s="14"/>
      <c r="D24" s="14"/>
      <c r="E24" s="259" t="s">
        <v>106</v>
      </c>
      <c r="F24" s="260"/>
      <c r="G24" s="15">
        <v>0</v>
      </c>
      <c r="H24" s="10">
        <f>TRUNC(ROUND($C24*$D24*$F24*(1-$G24),0),0)</f>
        <v>0</v>
      </c>
      <c r="I24" s="10">
        <f>TRUNC(ROUND($C24*$D24*$F24*$G24,0),0)</f>
        <v>0</v>
      </c>
      <c r="J24" s="10">
        <f t="shared" si="0"/>
        <v>0</v>
      </c>
      <c r="K24" s="10">
        <f t="shared" si="0"/>
        <v>0</v>
      </c>
      <c r="L24" s="35">
        <f t="shared" si="1"/>
        <v>0</v>
      </c>
      <c r="M24" s="35">
        <f t="shared" si="2"/>
        <v>0</v>
      </c>
      <c r="N24" s="165"/>
      <c r="P24" s="98" t="s">
        <v>107</v>
      </c>
      <c r="Q24" s="129">
        <v>5.1999999999999998E-2</v>
      </c>
      <c r="R24" s="127">
        <v>6.4000000000000001E-2</v>
      </c>
      <c r="S24" s="49"/>
    </row>
    <row r="25" spans="1:20" s="50" customFormat="1" ht="15" x14ac:dyDescent="0.2">
      <c r="A25" s="261" t="s">
        <v>108</v>
      </c>
      <c r="B25" s="12"/>
      <c r="C25" s="16"/>
      <c r="D25" s="17"/>
      <c r="E25" s="18" t="s">
        <v>106</v>
      </c>
      <c r="F25" s="19"/>
      <c r="G25" s="11">
        <v>0</v>
      </c>
      <c r="H25" s="10">
        <f>TRUNC(ROUND($C25*$D25*$F25*(1-$G25),0),0)</f>
        <v>0</v>
      </c>
      <c r="I25" s="10">
        <f>TRUNC(ROUND($C25*$D25*$F25*$G25,0),0)</f>
        <v>0</v>
      </c>
      <c r="J25" s="10">
        <f t="shared" si="0"/>
        <v>0</v>
      </c>
      <c r="K25" s="10">
        <f t="shared" si="0"/>
        <v>0</v>
      </c>
      <c r="L25" s="35">
        <f t="shared" si="1"/>
        <v>0</v>
      </c>
      <c r="M25" s="35">
        <f t="shared" si="2"/>
        <v>0</v>
      </c>
      <c r="N25" s="165"/>
      <c r="P25" s="98" t="s">
        <v>109</v>
      </c>
      <c r="Q25" s="129">
        <v>1E-3</v>
      </c>
      <c r="R25" s="127">
        <v>1E-3</v>
      </c>
      <c r="S25" s="49"/>
    </row>
    <row r="26" spans="1:20" s="50" customFormat="1" ht="15.75" thickBot="1" x14ac:dyDescent="0.25">
      <c r="A26" s="261" t="s">
        <v>110</v>
      </c>
      <c r="B26" s="262"/>
      <c r="C26" s="16"/>
      <c r="D26" s="20"/>
      <c r="E26" s="13" t="s">
        <v>111</v>
      </c>
      <c r="F26" s="21"/>
      <c r="G26" s="11">
        <v>0</v>
      </c>
      <c r="H26" s="10">
        <f>TRUNC(ROUND($C26*$D26*$F26*(1-$G26),0),0)</f>
        <v>0</v>
      </c>
      <c r="I26" s="10">
        <f>TRUNC(ROUND($C26*$D26*$F26*$G26,0),0)</f>
        <v>0</v>
      </c>
      <c r="J26" s="10">
        <f t="shared" si="0"/>
        <v>0</v>
      </c>
      <c r="K26" s="10">
        <f t="shared" si="0"/>
        <v>0</v>
      </c>
      <c r="L26" s="35">
        <f t="shared" si="1"/>
        <v>0</v>
      </c>
      <c r="M26" s="35">
        <f t="shared" si="2"/>
        <v>0</v>
      </c>
      <c r="N26" s="165"/>
      <c r="P26" s="100"/>
      <c r="Q26" s="130"/>
      <c r="R26" s="125"/>
      <c r="S26" s="49"/>
    </row>
    <row r="27" spans="1:20" s="50" customFormat="1" ht="15.75" thickBot="1" x14ac:dyDescent="0.25">
      <c r="A27" s="263" t="s">
        <v>112</v>
      </c>
      <c r="B27" s="22"/>
      <c r="C27" s="264"/>
      <c r="D27" s="265"/>
      <c r="E27" s="266" t="s">
        <v>111</v>
      </c>
      <c r="F27" s="267"/>
      <c r="G27" s="23">
        <v>0</v>
      </c>
      <c r="H27" s="10">
        <f>TRUNC(ROUND($C27*$D27*$F27*(1-$G27),0),0)</f>
        <v>0</v>
      </c>
      <c r="I27" s="10">
        <f>TRUNC(ROUND($C27*$D27*$F27*$G27,0),0)</f>
        <v>0</v>
      </c>
      <c r="J27" s="10">
        <f t="shared" si="0"/>
        <v>0</v>
      </c>
      <c r="K27" s="10">
        <f t="shared" si="0"/>
        <v>0</v>
      </c>
      <c r="L27" s="35">
        <f t="shared" si="1"/>
        <v>0</v>
      </c>
      <c r="M27" s="35">
        <f t="shared" si="2"/>
        <v>0</v>
      </c>
      <c r="N27" s="165"/>
      <c r="P27" s="49"/>
      <c r="Q27" s="49"/>
      <c r="R27" s="49"/>
      <c r="S27" s="49"/>
    </row>
    <row r="28" spans="1:20" s="50" customFormat="1" ht="15" x14ac:dyDescent="0.25">
      <c r="A28" s="157" t="s">
        <v>113</v>
      </c>
      <c r="B28" s="157"/>
      <c r="C28" s="157"/>
      <c r="D28" s="157"/>
      <c r="E28" s="157"/>
      <c r="F28" s="157"/>
      <c r="G28" s="157"/>
      <c r="H28" s="36">
        <f>SUM(H10:H27)</f>
        <v>0</v>
      </c>
      <c r="I28" s="36">
        <f>SUM(I10:I27)</f>
        <v>0</v>
      </c>
      <c r="J28" s="36">
        <f>SUM(J10:J27)</f>
        <v>0</v>
      </c>
      <c r="K28" s="36">
        <f>SUM(K10:K27)</f>
        <v>0</v>
      </c>
      <c r="L28" s="36">
        <f t="shared" si="1"/>
        <v>0</v>
      </c>
      <c r="M28" s="36">
        <f t="shared" si="2"/>
        <v>0</v>
      </c>
      <c r="N28" s="166"/>
      <c r="P28" s="388" t="s">
        <v>218</v>
      </c>
      <c r="Q28" s="389"/>
      <c r="R28" s="389"/>
      <c r="S28" s="390"/>
    </row>
    <row r="29" spans="1:20" s="50" customFormat="1" x14ac:dyDescent="0.2">
      <c r="A29" s="148" t="s">
        <v>114</v>
      </c>
      <c r="B29" s="148"/>
      <c r="C29" s="412" t="s">
        <v>115</v>
      </c>
      <c r="D29" s="412"/>
      <c r="E29" s="412"/>
      <c r="F29" s="181"/>
      <c r="G29" s="25"/>
      <c r="H29" s="12"/>
      <c r="I29" s="12"/>
      <c r="J29" s="12"/>
      <c r="K29" s="12"/>
      <c r="L29" s="99"/>
      <c r="M29" s="99"/>
      <c r="N29" s="165"/>
      <c r="P29" s="67"/>
      <c r="Q29" s="68"/>
      <c r="R29" s="69" t="s">
        <v>116</v>
      </c>
      <c r="S29" s="70" t="s">
        <v>117</v>
      </c>
    </row>
    <row r="30" spans="1:20" s="50" customFormat="1" x14ac:dyDescent="0.2">
      <c r="A30" s="59" t="str">
        <f>P21</f>
        <v>Academic/Calendar Salary</v>
      </c>
      <c r="B30" s="148"/>
      <c r="C30" s="369">
        <f xml:space="preserve"> IF($B$4&gt;=$R$20,R21,Q21)</f>
        <v>0.23899999999999999</v>
      </c>
      <c r="D30" s="369"/>
      <c r="E30" s="369"/>
      <c r="F30" s="26"/>
      <c r="G30" s="26"/>
      <c r="H30" s="35">
        <f>TRUNC(ROUND(SUM(H10,H12,H14,H16,H18,H20:H23)*$C30,0),0)</f>
        <v>0</v>
      </c>
      <c r="I30" s="35">
        <f>TRUNC(ROUND(SUM(I10,I12,I14,I16,I18,I20:I23)*$C30,0),0)</f>
        <v>0</v>
      </c>
      <c r="J30" s="35">
        <f>TRUNC(ROUND(SUM(J10,J12,J14,J16,J18,J20:J23)*$C30,0),0)</f>
        <v>0</v>
      </c>
      <c r="K30" s="35">
        <f>TRUNC(ROUND(SUM(K10,K12,K14,K16,K18,K20:K23)*$C30,0),0)</f>
        <v>0</v>
      </c>
      <c r="L30" s="35">
        <f t="shared" ref="L30:L36" si="3">SUM($H30,$J30)</f>
        <v>0</v>
      </c>
      <c r="M30" s="35">
        <f t="shared" ref="M30:M36" si="4">SUM($I30,$K30)</f>
        <v>0</v>
      </c>
      <c r="N30" s="165"/>
      <c r="P30" s="71" t="s">
        <v>118</v>
      </c>
      <c r="Q30" s="68"/>
      <c r="R30" s="72">
        <v>473.47</v>
      </c>
      <c r="S30" s="73">
        <v>497.14350000000007</v>
      </c>
    </row>
    <row r="31" spans="1:20" s="50" customFormat="1" ht="12.75" customHeight="1" x14ac:dyDescent="0.2">
      <c r="A31" s="59" t="str">
        <f t="shared" ref="A31:A34" si="5">P22</f>
        <v>Summer salary</v>
      </c>
      <c r="B31" s="148"/>
      <c r="C31" s="369">
        <f xml:space="preserve"> IF($B$4&gt;=$R$20,R22,Q22)</f>
        <v>0.14599999999999999</v>
      </c>
      <c r="D31" s="369"/>
      <c r="E31" s="369"/>
      <c r="F31" s="26"/>
      <c r="G31" s="26"/>
      <c r="H31" s="35">
        <f>TRUNC(ROUND(SUM(H11,H13,H15,H17,H19)*$C31,0),0)</f>
        <v>0</v>
      </c>
      <c r="I31" s="35">
        <f>TRUNC(ROUND(SUM(I11,I13,I15,I17,I19)*$C31,0),0)</f>
        <v>0</v>
      </c>
      <c r="J31" s="35">
        <f>TRUNC(ROUND(SUM(J11,J13,J15,J17,J19)*$C31,0),0)</f>
        <v>0</v>
      </c>
      <c r="K31" s="35">
        <f>TRUNC(ROUND(SUM(K11,K13,K15,K17,K19)*$C31,0),0)</f>
        <v>0</v>
      </c>
      <c r="L31" s="35">
        <f t="shared" si="3"/>
        <v>0</v>
      </c>
      <c r="M31" s="35">
        <f t="shared" si="4"/>
        <v>0</v>
      </c>
      <c r="N31" s="165"/>
      <c r="P31" s="71" t="s">
        <v>119</v>
      </c>
      <c r="Q31" s="68"/>
      <c r="R31" s="74">
        <v>601.31000000000006</v>
      </c>
      <c r="S31" s="73">
        <v>631.3755000000001</v>
      </c>
    </row>
    <row r="32" spans="1:20" s="50" customFormat="1" x14ac:dyDescent="0.2">
      <c r="A32" s="59" t="str">
        <f t="shared" si="5"/>
        <v>GA salary</v>
      </c>
      <c r="B32" s="148"/>
      <c r="C32" s="369">
        <f xml:space="preserve"> IF($B$4&gt;=$R$20,R23,Q23)</f>
        <v>0.06</v>
      </c>
      <c r="D32" s="369"/>
      <c r="E32" s="369"/>
      <c r="F32" s="26"/>
      <c r="G32" s="26"/>
      <c r="H32" s="35">
        <f>TRUNC(ROUND((H24+H25)*$C32,0))</f>
        <v>0</v>
      </c>
      <c r="I32" s="35">
        <f>TRUNC(ROUND((I24+I25)*$C32,0))</f>
        <v>0</v>
      </c>
      <c r="J32" s="35">
        <f>TRUNC(ROUND((J24+J25)*$C32,0))</f>
        <v>0</v>
      </c>
      <c r="K32" s="35">
        <f>TRUNC(ROUND((K24+K25)*$C32,0))</f>
        <v>0</v>
      </c>
      <c r="L32" s="35">
        <f t="shared" si="3"/>
        <v>0</v>
      </c>
      <c r="M32" s="35">
        <f t="shared" si="4"/>
        <v>0</v>
      </c>
      <c r="N32" s="165"/>
      <c r="P32" s="71" t="s">
        <v>120</v>
      </c>
      <c r="Q32" s="68"/>
      <c r="R32" s="72">
        <v>585.36</v>
      </c>
      <c r="S32" s="73">
        <v>614.62800000000004</v>
      </c>
    </row>
    <row r="33" spans="1:19" s="50" customFormat="1" x14ac:dyDescent="0.2">
      <c r="A33" s="59" t="str">
        <f t="shared" si="5"/>
        <v>Hourly wages</v>
      </c>
      <c r="B33" s="148"/>
      <c r="C33" s="369">
        <f xml:space="preserve"> IF($B$4&gt;=$R$20,R24,Q24)</f>
        <v>5.1999999999999998E-2</v>
      </c>
      <c r="D33" s="369"/>
      <c r="E33" s="369"/>
      <c r="F33" s="26"/>
      <c r="G33" s="26"/>
      <c r="H33" s="35">
        <f>TRUNC(ROUND(H26*$C33,0),0)</f>
        <v>0</v>
      </c>
      <c r="I33" s="35">
        <f>TRUNC(ROUND(I26*$C33,0),0)</f>
        <v>0</v>
      </c>
      <c r="J33" s="35">
        <f>TRUNC(ROUND(J26*$C33,0),0)</f>
        <v>0</v>
      </c>
      <c r="K33" s="35">
        <f>TRUNC(ROUND(K26*$C33,0),0)</f>
        <v>0</v>
      </c>
      <c r="L33" s="35">
        <f t="shared" si="3"/>
        <v>0</v>
      </c>
      <c r="M33" s="35">
        <f t="shared" si="4"/>
        <v>0</v>
      </c>
      <c r="N33" s="165"/>
      <c r="P33" s="71" t="s">
        <v>121</v>
      </c>
      <c r="Q33" s="68"/>
      <c r="R33" s="72">
        <v>630.99</v>
      </c>
      <c r="S33" s="73">
        <v>662.53950000000009</v>
      </c>
    </row>
    <row r="34" spans="1:19" s="50" customFormat="1" x14ac:dyDescent="0.2">
      <c r="A34" s="59" t="str">
        <f t="shared" si="5"/>
        <v>Enrolled student wages</v>
      </c>
      <c r="B34" s="148"/>
      <c r="C34" s="369">
        <f xml:space="preserve"> IF($B$4&gt;=$R$20,R25,Q25)</f>
        <v>1E-3</v>
      </c>
      <c r="D34" s="369"/>
      <c r="E34" s="369"/>
      <c r="F34" s="26"/>
      <c r="G34" s="26"/>
      <c r="H34" s="35">
        <f>IF(AND(H27&gt;0,TRUNC(ROUND(H27*$C34,0),0)=0),1,TRUNC(ROUND(H27*$C34,0),0))</f>
        <v>0</v>
      </c>
      <c r="I34" s="35">
        <f>IF(AND(I27&gt;0,TRUNC(ROUND(I27*$C34,0),0)=0),1,TRUNC(ROUND(I27*$C34,0),0))</f>
        <v>0</v>
      </c>
      <c r="J34" s="35">
        <f>IF(AND(J27&gt;0,TRUNC(ROUND(J27*$C34,0),0)=0),1,TRUNC(ROUND(J27*$C34,0),0))</f>
        <v>0</v>
      </c>
      <c r="K34" s="35">
        <f>IF(AND(K27&gt;0,TRUNC(ROUND(K27*$C34,0),0)=0),1,TRUNC(ROUND(K27*$C34,0),0))</f>
        <v>0</v>
      </c>
      <c r="L34" s="35">
        <f t="shared" si="3"/>
        <v>0</v>
      </c>
      <c r="M34" s="35">
        <f t="shared" si="4"/>
        <v>0</v>
      </c>
      <c r="N34" s="165"/>
      <c r="P34" s="71" t="s">
        <v>122</v>
      </c>
      <c r="Q34" s="68"/>
      <c r="R34" s="74">
        <v>527.09</v>
      </c>
      <c r="S34" s="73">
        <v>553.44450000000006</v>
      </c>
    </row>
    <row r="35" spans="1:19" s="50" customFormat="1" x14ac:dyDescent="0.2">
      <c r="A35" s="157" t="s">
        <v>123</v>
      </c>
      <c r="B35" s="157"/>
      <c r="C35" s="157"/>
      <c r="D35" s="157"/>
      <c r="E35" s="157"/>
      <c r="F35" s="157"/>
      <c r="G35" s="157"/>
      <c r="H35" s="36">
        <f>SUM(H30:H34)</f>
        <v>0</v>
      </c>
      <c r="I35" s="36">
        <f>SUM(I30:I34)</f>
        <v>0</v>
      </c>
      <c r="J35" s="36">
        <f>SUM(J30:J34)</f>
        <v>0</v>
      </c>
      <c r="K35" s="36">
        <f>SUM(K30:K34)</f>
        <v>0</v>
      </c>
      <c r="L35" s="36">
        <f t="shared" si="3"/>
        <v>0</v>
      </c>
      <c r="M35" s="36">
        <f t="shared" si="4"/>
        <v>0</v>
      </c>
      <c r="N35" s="166"/>
      <c r="P35" s="71" t="s">
        <v>124</v>
      </c>
      <c r="Q35" s="68"/>
      <c r="R35" s="74">
        <v>496.69</v>
      </c>
      <c r="S35" s="73">
        <v>521.52449999999999</v>
      </c>
    </row>
    <row r="36" spans="1:19" s="50" customFormat="1" x14ac:dyDescent="0.2">
      <c r="A36" s="27" t="s">
        <v>125</v>
      </c>
      <c r="B36" s="27"/>
      <c r="C36" s="27"/>
      <c r="D36" s="27"/>
      <c r="E36" s="27"/>
      <c r="F36" s="27"/>
      <c r="G36" s="27"/>
      <c r="H36" s="37">
        <f>SUM(H28,H35)</f>
        <v>0</v>
      </c>
      <c r="I36" s="37">
        <f>SUM(I28,I35)</f>
        <v>0</v>
      </c>
      <c r="J36" s="37">
        <f>SUM(J28,J35)</f>
        <v>0</v>
      </c>
      <c r="K36" s="37">
        <f>SUM(K28,K35)</f>
        <v>0</v>
      </c>
      <c r="L36" s="37">
        <f t="shared" si="3"/>
        <v>0</v>
      </c>
      <c r="M36" s="37">
        <f t="shared" si="4"/>
        <v>0</v>
      </c>
      <c r="N36" s="167"/>
      <c r="P36" s="71" t="s">
        <v>126</v>
      </c>
      <c r="Q36" s="68"/>
      <c r="R36" s="72">
        <v>652.41000000000008</v>
      </c>
      <c r="S36" s="73">
        <v>685.03050000000007</v>
      </c>
    </row>
    <row r="37" spans="1:19" s="50" customFormat="1" x14ac:dyDescent="0.2">
      <c r="A37" s="148"/>
      <c r="B37" s="148"/>
      <c r="C37" s="148"/>
      <c r="D37" s="148"/>
      <c r="E37" s="148"/>
      <c r="F37" s="148"/>
      <c r="G37" s="148"/>
      <c r="H37" s="12"/>
      <c r="I37" s="12"/>
      <c r="J37" s="12"/>
      <c r="K37" s="12"/>
      <c r="L37" s="99"/>
      <c r="M37" s="99"/>
      <c r="N37" s="165"/>
      <c r="P37" s="391" t="s">
        <v>127</v>
      </c>
      <c r="Q37" s="392"/>
      <c r="R37" s="392"/>
      <c r="S37" s="393"/>
    </row>
    <row r="38" spans="1:19" s="50" customFormat="1" x14ac:dyDescent="0.2">
      <c r="A38" s="371" t="s">
        <v>128</v>
      </c>
      <c r="B38" s="371"/>
      <c r="C38" s="371"/>
      <c r="D38" s="371"/>
      <c r="E38" s="371"/>
      <c r="F38" s="371"/>
      <c r="G38" s="371"/>
      <c r="H38" s="10"/>
      <c r="I38" s="10"/>
      <c r="J38" s="10"/>
      <c r="K38" s="10"/>
      <c r="L38" s="35">
        <f t="shared" ref="L38:L42" si="6">SUM($H38,$J38)</f>
        <v>0</v>
      </c>
      <c r="M38" s="35">
        <f t="shared" ref="M38:M42" si="7">SUM($I38,$K38)</f>
        <v>0</v>
      </c>
      <c r="N38" s="165"/>
      <c r="P38" s="71" t="s">
        <v>129</v>
      </c>
      <c r="Q38" s="68"/>
      <c r="R38" s="74">
        <v>313</v>
      </c>
      <c r="S38" s="73">
        <f t="shared" ref="S38:S41" si="8">R38*1.05</f>
        <v>328.65000000000003</v>
      </c>
    </row>
    <row r="39" spans="1:19" s="50" customFormat="1" x14ac:dyDescent="0.2">
      <c r="A39" s="371" t="s">
        <v>130</v>
      </c>
      <c r="B39" s="371"/>
      <c r="C39" s="371"/>
      <c r="D39" s="371"/>
      <c r="E39" s="371"/>
      <c r="F39" s="371"/>
      <c r="G39" s="371"/>
      <c r="H39" s="10"/>
      <c r="I39" s="10"/>
      <c r="J39" s="10"/>
      <c r="K39" s="10"/>
      <c r="L39" s="35">
        <f t="shared" si="6"/>
        <v>0</v>
      </c>
      <c r="M39" s="35">
        <f t="shared" si="7"/>
        <v>0</v>
      </c>
      <c r="N39" s="165"/>
      <c r="P39" s="71" t="s">
        <v>131</v>
      </c>
      <c r="Q39" s="68"/>
      <c r="R39" s="74">
        <v>313</v>
      </c>
      <c r="S39" s="73">
        <f t="shared" si="8"/>
        <v>328.65000000000003</v>
      </c>
    </row>
    <row r="40" spans="1:19" s="50" customFormat="1" x14ac:dyDescent="0.2">
      <c r="A40" s="371" t="s">
        <v>132</v>
      </c>
      <c r="B40" s="371"/>
      <c r="C40" s="371"/>
      <c r="D40" s="371"/>
      <c r="E40" s="371"/>
      <c r="F40" s="371"/>
      <c r="G40" s="371"/>
      <c r="H40" s="10"/>
      <c r="I40" s="10"/>
      <c r="J40" s="10"/>
      <c r="K40" s="10"/>
      <c r="L40" s="35">
        <f t="shared" si="6"/>
        <v>0</v>
      </c>
      <c r="M40" s="35">
        <f t="shared" si="7"/>
        <v>0</v>
      </c>
      <c r="N40" s="165"/>
      <c r="P40" s="71" t="s">
        <v>133</v>
      </c>
      <c r="Q40" s="68"/>
      <c r="R40" s="74">
        <v>313</v>
      </c>
      <c r="S40" s="73">
        <f t="shared" si="8"/>
        <v>328.65000000000003</v>
      </c>
    </row>
    <row r="41" spans="1:19" s="50" customFormat="1" x14ac:dyDescent="0.2">
      <c r="A41" s="371" t="s">
        <v>134</v>
      </c>
      <c r="B41" s="371"/>
      <c r="C41" s="371"/>
      <c r="D41" s="371"/>
      <c r="E41" s="371"/>
      <c r="F41" s="371"/>
      <c r="G41" s="371"/>
      <c r="H41" s="10"/>
      <c r="I41" s="10"/>
      <c r="J41" s="10"/>
      <c r="K41" s="10"/>
      <c r="L41" s="35">
        <f t="shared" si="6"/>
        <v>0</v>
      </c>
      <c r="M41" s="35">
        <f t="shared" si="7"/>
        <v>0</v>
      </c>
      <c r="N41" s="165"/>
      <c r="P41" s="71" t="s">
        <v>135</v>
      </c>
      <c r="Q41" s="68"/>
      <c r="R41" s="74">
        <v>313</v>
      </c>
      <c r="S41" s="73">
        <f t="shared" si="8"/>
        <v>328.65000000000003</v>
      </c>
    </row>
    <row r="42" spans="1:19" s="50" customFormat="1" x14ac:dyDescent="0.2">
      <c r="A42" s="371" t="s">
        <v>136</v>
      </c>
      <c r="B42" s="371"/>
      <c r="C42" s="371"/>
      <c r="D42" s="371"/>
      <c r="E42" s="371"/>
      <c r="F42" s="371"/>
      <c r="G42" s="371"/>
      <c r="H42" s="10"/>
      <c r="I42" s="10"/>
      <c r="J42" s="10"/>
      <c r="K42" s="10"/>
      <c r="L42" s="35">
        <f t="shared" si="6"/>
        <v>0</v>
      </c>
      <c r="M42" s="35">
        <f t="shared" si="7"/>
        <v>0</v>
      </c>
      <c r="N42" s="165"/>
      <c r="P42" s="71" t="s">
        <v>137</v>
      </c>
      <c r="Q42" s="68"/>
      <c r="R42" s="74">
        <v>500</v>
      </c>
      <c r="S42" s="73">
        <f>R42*1.05</f>
        <v>525</v>
      </c>
    </row>
    <row r="43" spans="1:19" s="50" customFormat="1" x14ac:dyDescent="0.2">
      <c r="A43" s="371" t="s">
        <v>138</v>
      </c>
      <c r="B43" s="371"/>
      <c r="C43" s="371"/>
      <c r="D43" s="371"/>
      <c r="E43" s="371"/>
      <c r="F43" s="371"/>
      <c r="G43" s="371"/>
      <c r="H43" s="12"/>
      <c r="I43" s="12"/>
      <c r="J43" s="12"/>
      <c r="K43" s="12"/>
      <c r="L43" s="99"/>
      <c r="M43" s="99"/>
      <c r="N43" s="165"/>
      <c r="P43" s="122"/>
      <c r="Q43" s="123"/>
      <c r="R43" s="123"/>
      <c r="S43" s="124"/>
    </row>
    <row r="44" spans="1:19" s="50" customFormat="1" ht="12.75" customHeight="1" x14ac:dyDescent="0.2">
      <c r="A44" s="371"/>
      <c r="B44" s="371"/>
      <c r="C44" s="371"/>
      <c r="D44" s="371"/>
      <c r="E44" s="371"/>
      <c r="F44" s="371"/>
      <c r="G44" s="371"/>
      <c r="H44" s="10"/>
      <c r="I44" s="10"/>
      <c r="J44" s="10"/>
      <c r="K44" s="10"/>
      <c r="L44" s="35">
        <f t="shared" ref="L44:L52" si="9">SUM($H44,$J44)</f>
        <v>0</v>
      </c>
      <c r="M44" s="35">
        <f t="shared" ref="M44:M81" si="10">SUM($I44,$K44)</f>
        <v>0</v>
      </c>
      <c r="N44" s="165"/>
      <c r="P44" s="409" t="s">
        <v>139</v>
      </c>
      <c r="Q44" s="410"/>
      <c r="R44" s="410"/>
      <c r="S44" s="411"/>
    </row>
    <row r="45" spans="1:19" s="50" customFormat="1" ht="12.75" customHeight="1" x14ac:dyDescent="0.2">
      <c r="A45" s="371"/>
      <c r="B45" s="371"/>
      <c r="C45" s="371"/>
      <c r="D45" s="371"/>
      <c r="E45" s="371"/>
      <c r="F45" s="371"/>
      <c r="G45" s="371"/>
      <c r="H45" s="10"/>
      <c r="I45" s="10"/>
      <c r="J45" s="10"/>
      <c r="K45" s="10"/>
      <c r="L45" s="35">
        <f t="shared" si="9"/>
        <v>0</v>
      </c>
      <c r="M45" s="35">
        <f t="shared" si="10"/>
        <v>0</v>
      </c>
      <c r="N45" s="165"/>
      <c r="P45" s="406" t="s">
        <v>217</v>
      </c>
      <c r="Q45" s="407"/>
      <c r="R45" s="407"/>
      <c r="S45" s="408"/>
    </row>
    <row r="46" spans="1:19" s="50" customFormat="1" ht="12.75" customHeight="1" x14ac:dyDescent="0.25">
      <c r="A46" s="371"/>
      <c r="B46" s="371"/>
      <c r="C46" s="371"/>
      <c r="D46" s="371"/>
      <c r="E46" s="371"/>
      <c r="F46" s="371"/>
      <c r="G46" s="371"/>
      <c r="H46" s="10"/>
      <c r="I46" s="10"/>
      <c r="J46" s="10"/>
      <c r="K46" s="10"/>
      <c r="L46" s="35">
        <f t="shared" si="9"/>
        <v>0</v>
      </c>
      <c r="M46" s="35">
        <f t="shared" si="10"/>
        <v>0</v>
      </c>
      <c r="N46" s="165"/>
      <c r="P46" s="394" t="s">
        <v>140</v>
      </c>
      <c r="Q46" s="395"/>
      <c r="R46" s="395"/>
      <c r="S46" s="396"/>
    </row>
    <row r="47" spans="1:19" s="50" customFormat="1" x14ac:dyDescent="0.2">
      <c r="A47" s="371"/>
      <c r="B47" s="371"/>
      <c r="C47" s="371"/>
      <c r="D47" s="371"/>
      <c r="E47" s="371"/>
      <c r="F47" s="371"/>
      <c r="G47" s="371"/>
      <c r="H47" s="10"/>
      <c r="I47" s="10"/>
      <c r="J47" s="10"/>
      <c r="K47" s="10"/>
      <c r="L47" s="35">
        <f t="shared" si="9"/>
        <v>0</v>
      </c>
      <c r="M47" s="35">
        <f t="shared" si="10"/>
        <v>0</v>
      </c>
      <c r="N47" s="165"/>
    </row>
    <row r="48" spans="1:19" s="50" customFormat="1" x14ac:dyDescent="0.2">
      <c r="A48" s="371"/>
      <c r="B48" s="371"/>
      <c r="C48" s="371"/>
      <c r="D48" s="371"/>
      <c r="E48" s="371"/>
      <c r="F48" s="371"/>
      <c r="G48" s="371"/>
      <c r="H48" s="10"/>
      <c r="I48" s="10"/>
      <c r="J48" s="10"/>
      <c r="K48" s="10"/>
      <c r="L48" s="35">
        <f t="shared" si="9"/>
        <v>0</v>
      </c>
      <c r="M48" s="35">
        <f t="shared" si="10"/>
        <v>0</v>
      </c>
      <c r="N48" s="165"/>
    </row>
    <row r="49" spans="1:20" s="50" customFormat="1" x14ac:dyDescent="0.2">
      <c r="A49" s="371"/>
      <c r="B49" s="371"/>
      <c r="C49" s="371"/>
      <c r="D49" s="371"/>
      <c r="E49" s="371"/>
      <c r="F49" s="371"/>
      <c r="G49" s="371"/>
      <c r="H49" s="10"/>
      <c r="I49" s="10"/>
      <c r="J49" s="10"/>
      <c r="K49" s="10"/>
      <c r="L49" s="35">
        <f t="shared" si="9"/>
        <v>0</v>
      </c>
      <c r="M49" s="35">
        <f t="shared" si="10"/>
        <v>0</v>
      </c>
      <c r="N49" s="165"/>
    </row>
    <row r="50" spans="1:20" s="60" customFormat="1" ht="13.5" thickBot="1" x14ac:dyDescent="0.25">
      <c r="A50" s="372" t="s">
        <v>141</v>
      </c>
      <c r="B50" s="372"/>
      <c r="C50" s="372"/>
      <c r="D50" s="372"/>
      <c r="E50" s="372"/>
      <c r="F50" s="372"/>
      <c r="G50" s="372"/>
      <c r="H50" s="37">
        <f>TRUNC(ROUND(SUM(H44:H49),0),0)</f>
        <v>0</v>
      </c>
      <c r="I50" s="37">
        <f>TRUNC(ROUND(SUM(I44:I49),0),0)</f>
        <v>0</v>
      </c>
      <c r="J50" s="37">
        <f>TRUNC(ROUND(SUM(J44:J49),0),0)</f>
        <v>0</v>
      </c>
      <c r="K50" s="37">
        <f>TRUNC(ROUND(SUM(K44:K49),0),0)</f>
        <v>0</v>
      </c>
      <c r="L50" s="37">
        <f t="shared" si="9"/>
        <v>0</v>
      </c>
      <c r="M50" s="37">
        <f t="shared" si="10"/>
        <v>0</v>
      </c>
      <c r="N50" s="167"/>
    </row>
    <row r="51" spans="1:20" s="61" customFormat="1" x14ac:dyDescent="0.2">
      <c r="A51" s="370"/>
      <c r="B51" s="370"/>
      <c r="C51" s="370"/>
      <c r="D51" s="370"/>
      <c r="E51" s="370"/>
      <c r="F51" s="370"/>
      <c r="G51" s="370"/>
      <c r="H51" s="28"/>
      <c r="I51" s="28"/>
      <c r="J51" s="28"/>
      <c r="K51" s="28"/>
      <c r="L51" s="103"/>
      <c r="M51" s="103"/>
      <c r="N51" s="167"/>
      <c r="P51" s="397" t="s">
        <v>142</v>
      </c>
      <c r="Q51" s="398"/>
      <c r="R51" s="399"/>
    </row>
    <row r="52" spans="1:20" s="61" customFormat="1" x14ac:dyDescent="0.2">
      <c r="A52" s="416" t="s">
        <v>143</v>
      </c>
      <c r="B52" s="416"/>
      <c r="C52" s="416"/>
      <c r="D52" s="416"/>
      <c r="E52" s="416"/>
      <c r="F52" s="416"/>
      <c r="G52" s="416"/>
      <c r="H52" s="36">
        <f>SUM(H36,H38:H42,H50)</f>
        <v>0</v>
      </c>
      <c r="I52" s="36">
        <f>SUM(I36,I38:I42,I50)</f>
        <v>0</v>
      </c>
      <c r="J52" s="36">
        <f>SUM(J36,J38:J42,J50)</f>
        <v>0</v>
      </c>
      <c r="K52" s="36">
        <f>SUM(K36,K38:K42,K50)</f>
        <v>0</v>
      </c>
      <c r="L52" s="36">
        <f t="shared" si="9"/>
        <v>0</v>
      </c>
      <c r="M52" s="36">
        <f t="shared" si="10"/>
        <v>0</v>
      </c>
      <c r="N52" s="166"/>
      <c r="P52" s="135" t="s">
        <v>144</v>
      </c>
      <c r="Q52" s="136">
        <v>0</v>
      </c>
      <c r="R52" s="131">
        <f>(L52+L57)*Q52</f>
        <v>0</v>
      </c>
    </row>
    <row r="53" spans="1:20" s="61" customFormat="1" ht="22.5" x14ac:dyDescent="0.2">
      <c r="A53" s="370"/>
      <c r="B53" s="370"/>
      <c r="C53" s="370"/>
      <c r="D53" s="370"/>
      <c r="E53" s="370"/>
      <c r="F53" s="370"/>
      <c r="G53" s="370"/>
      <c r="H53" s="36"/>
      <c r="I53" s="36"/>
      <c r="J53" s="36"/>
      <c r="K53" s="36"/>
      <c r="L53" s="36"/>
      <c r="M53" s="36"/>
      <c r="N53" s="166"/>
      <c r="P53" s="135" t="s">
        <v>145</v>
      </c>
      <c r="Q53" s="137">
        <v>0</v>
      </c>
      <c r="R53" s="131">
        <f>L80*Q53</f>
        <v>0</v>
      </c>
    </row>
    <row r="54" spans="1:20" s="61" customFormat="1" x14ac:dyDescent="0.2">
      <c r="A54" s="29" t="s">
        <v>146</v>
      </c>
      <c r="B54" s="29"/>
      <c r="C54" s="62"/>
      <c r="D54" s="373">
        <v>0</v>
      </c>
      <c r="E54" s="373"/>
      <c r="F54" s="29"/>
      <c r="G54" s="29"/>
      <c r="H54" s="37">
        <f>ROUND(H52*D54,0)</f>
        <v>0</v>
      </c>
      <c r="I54" s="86"/>
      <c r="J54" s="37">
        <f>ROUND(D54*J52,0)</f>
        <v>0</v>
      </c>
      <c r="K54" s="37"/>
      <c r="L54" s="37">
        <f>H54+J54</f>
        <v>0</v>
      </c>
      <c r="M54" s="37"/>
      <c r="N54" s="167"/>
      <c r="P54" s="400" t="s">
        <v>147</v>
      </c>
      <c r="Q54" s="401"/>
      <c r="R54" s="132">
        <f>IF(R52&lt;R53,R52,R53)</f>
        <v>0</v>
      </c>
    </row>
    <row r="55" spans="1:20" s="61" customFormat="1" x14ac:dyDescent="0.2">
      <c r="A55" s="29" t="s">
        <v>150</v>
      </c>
      <c r="B55" s="29"/>
      <c r="C55" s="62"/>
      <c r="D55" s="373">
        <v>0</v>
      </c>
      <c r="E55" s="373"/>
      <c r="F55" s="29"/>
      <c r="G55" s="29"/>
      <c r="H55" s="37"/>
      <c r="I55" s="37">
        <f>ROUND(D55*I52,0)</f>
        <v>0</v>
      </c>
      <c r="J55" s="37"/>
      <c r="K55" s="37">
        <f>ROUND(D55*K52,0)</f>
        <v>0</v>
      </c>
      <c r="L55" s="37"/>
      <c r="M55" s="37">
        <f>I55+K55</f>
        <v>0</v>
      </c>
      <c r="N55" s="167"/>
      <c r="P55" s="402" t="s">
        <v>149</v>
      </c>
      <c r="Q55" s="403"/>
      <c r="R55" s="133" t="str">
        <f>IF(R53&lt;R52, "Yes", "No")</f>
        <v>No</v>
      </c>
    </row>
    <row r="56" spans="1:20" s="61" customFormat="1" ht="13.5" thickBot="1" x14ac:dyDescent="0.25">
      <c r="A56" s="29" t="s">
        <v>188</v>
      </c>
      <c r="B56" s="29"/>
      <c r="C56" s="62"/>
      <c r="D56" s="373">
        <v>0</v>
      </c>
      <c r="E56" s="373"/>
      <c r="F56" s="29"/>
      <c r="G56" s="29"/>
      <c r="H56" s="37"/>
      <c r="I56" s="37">
        <f>ROUND(H52*D56,0)</f>
        <v>0</v>
      </c>
      <c r="J56" s="37"/>
      <c r="K56" s="37">
        <f>ROUND(J52*D56,0)</f>
        <v>0</v>
      </c>
      <c r="L56" s="37"/>
      <c r="M56" s="37">
        <f>I56+K56</f>
        <v>0</v>
      </c>
      <c r="N56" s="167"/>
      <c r="P56" s="404"/>
      <c r="Q56" s="405"/>
      <c r="R56" s="134" t="str">
        <f>IF(R53&lt;R52, R52-R53, "N/A")</f>
        <v>N/A</v>
      </c>
    </row>
    <row r="57" spans="1:20" s="61" customFormat="1" x14ac:dyDescent="0.2">
      <c r="A57" s="30" t="s">
        <v>151</v>
      </c>
      <c r="B57" s="29"/>
      <c r="C57" s="62"/>
      <c r="D57" s="373"/>
      <c r="E57" s="373"/>
      <c r="F57" s="29"/>
      <c r="G57" s="29"/>
      <c r="H57" s="36">
        <f>TRUNC(ROUND(Q102,0),0)</f>
        <v>0</v>
      </c>
      <c r="I57" s="36"/>
      <c r="J57" s="36">
        <f>TRUNC(ROUND(S102,0),0)</f>
        <v>0</v>
      </c>
      <c r="K57" s="36"/>
      <c r="L57" s="36">
        <f t="shared" ref="L57:L58" si="11">SUM($H57,$J57)</f>
        <v>0</v>
      </c>
      <c r="M57" s="36"/>
      <c r="N57" s="166"/>
      <c r="R57" s="6"/>
      <c r="S57" s="6"/>
      <c r="T57" s="6"/>
    </row>
    <row r="58" spans="1:20" s="6" customFormat="1" ht="15.75" x14ac:dyDescent="0.25">
      <c r="A58" s="29" t="s">
        <v>152</v>
      </c>
      <c r="B58" s="29"/>
      <c r="C58" s="62"/>
      <c r="D58" s="373">
        <v>0</v>
      </c>
      <c r="E58" s="373"/>
      <c r="F58" s="29"/>
      <c r="G58" s="29"/>
      <c r="H58" s="37">
        <f>TRUNC(ROUND(H57*$D$58,0),0)</f>
        <v>0</v>
      </c>
      <c r="I58" s="37"/>
      <c r="J58" s="37">
        <f>TRUNC(ROUND(J57*$D$58,0),0)</f>
        <v>0</v>
      </c>
      <c r="K58" s="37"/>
      <c r="L58" s="37">
        <f t="shared" si="11"/>
        <v>0</v>
      </c>
      <c r="M58" s="37"/>
      <c r="N58" s="167"/>
      <c r="R58" s="63"/>
      <c r="S58" s="63"/>
      <c r="T58" s="63"/>
    </row>
    <row r="59" spans="1:20" s="50" customFormat="1" ht="27" customHeight="1" x14ac:dyDescent="0.2">
      <c r="A59" s="413" t="s">
        <v>153</v>
      </c>
      <c r="B59" s="413"/>
      <c r="C59" s="413"/>
      <c r="D59" s="413"/>
      <c r="E59" s="413"/>
      <c r="F59" s="413"/>
      <c r="G59" s="413"/>
      <c r="H59" s="28"/>
      <c r="I59" s="28"/>
      <c r="J59" s="28"/>
      <c r="K59" s="28"/>
      <c r="L59" s="103"/>
      <c r="M59" s="103"/>
      <c r="N59" s="167"/>
      <c r="R59" s="64"/>
      <c r="S59" s="65"/>
      <c r="T59" s="65"/>
    </row>
    <row r="60" spans="1:20" s="50" customFormat="1" x14ac:dyDescent="0.2">
      <c r="A60" s="31" t="s">
        <v>189</v>
      </c>
      <c r="B60" s="31" t="s">
        <v>222</v>
      </c>
      <c r="C60" s="32"/>
      <c r="D60" s="156" t="s">
        <v>155</v>
      </c>
      <c r="E60" s="121"/>
      <c r="F60" s="1" t="s">
        <v>156</v>
      </c>
      <c r="G60" s="33"/>
      <c r="H60" s="10">
        <f>TRUNC(ROUND($C60*$E60*($C24+$C25)*(1-$G60),0),0)</f>
        <v>0</v>
      </c>
      <c r="I60" s="10">
        <f>TRUNC(ROUND($C60*$E60*($C24+$C25)*$G60,0),0)</f>
        <v>0</v>
      </c>
      <c r="J60" s="10">
        <f>TRUNC(ROUND(H60*1.05,0),0)</f>
        <v>0</v>
      </c>
      <c r="K60" s="10">
        <f>TRUNC(ROUND(I60*1.05,0),0)</f>
        <v>0</v>
      </c>
      <c r="L60" s="35">
        <f t="shared" ref="L60:L81" si="12">SUM($H60,$J60)</f>
        <v>0</v>
      </c>
      <c r="M60" s="35">
        <f t="shared" si="10"/>
        <v>0</v>
      </c>
      <c r="N60" s="165"/>
      <c r="T60" s="66"/>
    </row>
    <row r="61" spans="1:20" s="50" customFormat="1" x14ac:dyDescent="0.2">
      <c r="A61" s="371" t="s">
        <v>157</v>
      </c>
      <c r="B61" s="371"/>
      <c r="C61" s="371"/>
      <c r="D61" s="371"/>
      <c r="E61" s="371"/>
      <c r="F61" s="371"/>
      <c r="G61" s="371"/>
      <c r="H61" s="10"/>
      <c r="I61" s="10"/>
      <c r="J61" s="10"/>
      <c r="K61" s="10"/>
      <c r="L61" s="35">
        <f t="shared" si="12"/>
        <v>0</v>
      </c>
      <c r="M61" s="35">
        <f t="shared" si="10"/>
        <v>0</v>
      </c>
      <c r="N61" s="165"/>
      <c r="T61" s="66"/>
    </row>
    <row r="62" spans="1:20" s="50" customFormat="1" x14ac:dyDescent="0.2">
      <c r="A62" s="371" t="s">
        <v>158</v>
      </c>
      <c r="B62" s="371"/>
      <c r="C62" s="371"/>
      <c r="D62" s="371"/>
      <c r="E62" s="371"/>
      <c r="F62" s="371"/>
      <c r="G62" s="371"/>
      <c r="H62" s="10"/>
      <c r="I62" s="10"/>
      <c r="J62" s="10"/>
      <c r="K62" s="10"/>
      <c r="L62" s="35">
        <f t="shared" si="12"/>
        <v>0</v>
      </c>
      <c r="M62" s="35">
        <f t="shared" si="10"/>
        <v>0</v>
      </c>
      <c r="N62" s="165"/>
      <c r="T62" s="66"/>
    </row>
    <row r="63" spans="1:20" s="50" customFormat="1" x14ac:dyDescent="0.2">
      <c r="A63" s="371" t="s">
        <v>159</v>
      </c>
      <c r="B63" s="371"/>
      <c r="C63" s="371"/>
      <c r="D63" s="371"/>
      <c r="E63" s="371"/>
      <c r="F63" s="371"/>
      <c r="G63" s="371"/>
      <c r="H63" s="10"/>
      <c r="I63" s="10"/>
      <c r="J63" s="10"/>
      <c r="K63" s="10"/>
      <c r="L63" s="35">
        <f t="shared" si="12"/>
        <v>0</v>
      </c>
      <c r="M63" s="35">
        <f t="shared" si="10"/>
        <v>0</v>
      </c>
      <c r="N63" s="165"/>
      <c r="T63" s="66"/>
    </row>
    <row r="64" spans="1:20" s="50" customFormat="1" x14ac:dyDescent="0.2">
      <c r="A64" s="371" t="s">
        <v>160</v>
      </c>
      <c r="B64" s="371"/>
      <c r="C64" s="371"/>
      <c r="D64" s="371"/>
      <c r="E64" s="371"/>
      <c r="F64" s="371"/>
      <c r="G64" s="371"/>
      <c r="H64" s="10"/>
      <c r="I64" s="10"/>
      <c r="J64" s="10"/>
      <c r="K64" s="10"/>
      <c r="L64" s="35">
        <f t="shared" si="12"/>
        <v>0</v>
      </c>
      <c r="M64" s="35">
        <f t="shared" si="10"/>
        <v>0</v>
      </c>
      <c r="N64" s="165"/>
    </row>
    <row r="65" spans="1:20" s="50" customFormat="1" x14ac:dyDescent="0.2">
      <c r="A65" s="371" t="s">
        <v>190</v>
      </c>
      <c r="B65" s="371"/>
      <c r="C65" s="371"/>
      <c r="D65" s="371"/>
      <c r="E65" s="371"/>
      <c r="F65" s="371"/>
      <c r="G65" s="371"/>
      <c r="H65" s="10"/>
      <c r="I65" s="10"/>
      <c r="J65" s="10"/>
      <c r="K65" s="10"/>
      <c r="L65" s="35">
        <f t="shared" si="12"/>
        <v>0</v>
      </c>
      <c r="M65" s="35">
        <f t="shared" si="10"/>
        <v>0</v>
      </c>
      <c r="N65" s="165"/>
      <c r="T65" s="75"/>
    </row>
    <row r="66" spans="1:20" s="50" customFormat="1" x14ac:dyDescent="0.2">
      <c r="A66" s="371" t="s">
        <v>191</v>
      </c>
      <c r="B66" s="371"/>
      <c r="C66" s="371"/>
      <c r="D66" s="371"/>
      <c r="E66" s="371"/>
      <c r="F66" s="371"/>
      <c r="G66" s="371"/>
      <c r="H66" s="10"/>
      <c r="I66" s="10"/>
      <c r="J66" s="10"/>
      <c r="K66" s="10"/>
      <c r="L66" s="35">
        <f t="shared" si="12"/>
        <v>0</v>
      </c>
      <c r="M66" s="35">
        <f t="shared" si="10"/>
        <v>0</v>
      </c>
      <c r="N66" s="165"/>
      <c r="T66" s="76"/>
    </row>
    <row r="67" spans="1:20" s="50" customFormat="1" x14ac:dyDescent="0.2">
      <c r="A67" s="371" t="s">
        <v>192</v>
      </c>
      <c r="B67" s="371"/>
      <c r="C67" s="371"/>
      <c r="D67" s="371"/>
      <c r="E67" s="371"/>
      <c r="F67" s="371"/>
      <c r="G67" s="371"/>
      <c r="H67" s="10"/>
      <c r="I67" s="10"/>
      <c r="J67" s="10"/>
      <c r="K67" s="10"/>
      <c r="L67" s="35">
        <f t="shared" si="12"/>
        <v>0</v>
      </c>
      <c r="M67" s="35">
        <f t="shared" si="10"/>
        <v>0</v>
      </c>
      <c r="N67" s="165"/>
      <c r="T67" s="76"/>
    </row>
    <row r="68" spans="1:20" s="50" customFormat="1" x14ac:dyDescent="0.2">
      <c r="A68" s="371" t="s">
        <v>193</v>
      </c>
      <c r="B68" s="371"/>
      <c r="C68" s="371"/>
      <c r="D68" s="371"/>
      <c r="E68" s="371"/>
      <c r="F68" s="371"/>
      <c r="G68" s="371"/>
      <c r="H68" s="10"/>
      <c r="I68" s="10"/>
      <c r="J68" s="10"/>
      <c r="K68" s="10"/>
      <c r="L68" s="35">
        <f t="shared" si="12"/>
        <v>0</v>
      </c>
      <c r="M68" s="35">
        <f t="shared" si="10"/>
        <v>0</v>
      </c>
      <c r="N68" s="165"/>
      <c r="T68" s="76"/>
    </row>
    <row r="69" spans="1:20" s="50" customFormat="1" x14ac:dyDescent="0.2">
      <c r="A69" s="148" t="s">
        <v>165</v>
      </c>
      <c r="B69" s="148"/>
      <c r="C69" s="148"/>
      <c r="D69" s="148"/>
      <c r="E69" s="148"/>
      <c r="F69" s="148"/>
      <c r="G69" s="148"/>
      <c r="H69" s="10"/>
      <c r="I69" s="10"/>
      <c r="J69" s="10"/>
      <c r="K69" s="10"/>
      <c r="L69" s="35">
        <f t="shared" si="12"/>
        <v>0</v>
      </c>
      <c r="M69" s="35">
        <f t="shared" si="10"/>
        <v>0</v>
      </c>
      <c r="N69" s="165"/>
      <c r="T69" s="76"/>
    </row>
    <row r="70" spans="1:20" s="50" customFormat="1" ht="12.75" customHeight="1" x14ac:dyDescent="0.2">
      <c r="A70" s="419" t="s">
        <v>166</v>
      </c>
      <c r="B70" s="420"/>
      <c r="C70" s="452"/>
      <c r="D70" s="453"/>
      <c r="E70" s="453"/>
      <c r="F70" s="453"/>
      <c r="G70" s="454"/>
      <c r="H70" s="10"/>
      <c r="I70" s="10"/>
      <c r="J70" s="10"/>
      <c r="K70" s="10"/>
      <c r="L70" s="35">
        <f t="shared" si="12"/>
        <v>0</v>
      </c>
      <c r="M70" s="35">
        <f t="shared" si="10"/>
        <v>0</v>
      </c>
      <c r="N70" s="165"/>
      <c r="T70" s="77"/>
    </row>
    <row r="71" spans="1:20" s="50" customFormat="1" x14ac:dyDescent="0.2">
      <c r="A71" s="419" t="s">
        <v>167</v>
      </c>
      <c r="B71" s="420"/>
      <c r="C71" s="452"/>
      <c r="D71" s="453"/>
      <c r="E71" s="453"/>
      <c r="F71" s="453"/>
      <c r="G71" s="454"/>
      <c r="H71" s="10"/>
      <c r="I71" s="10"/>
      <c r="J71" s="10"/>
      <c r="K71" s="10"/>
      <c r="L71" s="35">
        <f t="shared" si="12"/>
        <v>0</v>
      </c>
      <c r="M71" s="35">
        <f t="shared" si="10"/>
        <v>0</v>
      </c>
      <c r="N71" s="165"/>
      <c r="T71" s="2"/>
    </row>
    <row r="72" spans="1:20" s="50" customFormat="1" x14ac:dyDescent="0.2">
      <c r="A72" s="419" t="s">
        <v>168</v>
      </c>
      <c r="B72" s="420"/>
      <c r="C72" s="452"/>
      <c r="D72" s="453"/>
      <c r="E72" s="453"/>
      <c r="F72" s="453"/>
      <c r="G72" s="454"/>
      <c r="H72" s="10"/>
      <c r="I72" s="10"/>
      <c r="J72" s="10"/>
      <c r="K72" s="10"/>
      <c r="L72" s="35">
        <f t="shared" si="12"/>
        <v>0</v>
      </c>
      <c r="M72" s="35">
        <f t="shared" si="10"/>
        <v>0</v>
      </c>
      <c r="N72" s="165"/>
      <c r="T72" s="2"/>
    </row>
    <row r="73" spans="1:20" s="50" customFormat="1" x14ac:dyDescent="0.2">
      <c r="A73" s="419" t="s">
        <v>169</v>
      </c>
      <c r="B73" s="420"/>
      <c r="C73" s="452"/>
      <c r="D73" s="453"/>
      <c r="E73" s="453"/>
      <c r="F73" s="453"/>
      <c r="G73" s="454"/>
      <c r="H73" s="10"/>
      <c r="I73" s="10"/>
      <c r="J73" s="10"/>
      <c r="K73" s="10"/>
      <c r="L73" s="35">
        <f t="shared" si="12"/>
        <v>0</v>
      </c>
      <c r="M73" s="35">
        <f t="shared" si="10"/>
        <v>0</v>
      </c>
      <c r="N73" s="165"/>
    </row>
    <row r="74" spans="1:20" s="50" customFormat="1" x14ac:dyDescent="0.2">
      <c r="A74" s="419" t="s">
        <v>170</v>
      </c>
      <c r="B74" s="420"/>
      <c r="C74" s="452"/>
      <c r="D74" s="453"/>
      <c r="E74" s="453"/>
      <c r="F74" s="453"/>
      <c r="G74" s="454"/>
      <c r="H74" s="10"/>
      <c r="I74" s="10"/>
      <c r="L74" s="35">
        <f t="shared" si="12"/>
        <v>0</v>
      </c>
      <c r="M74" s="35">
        <f t="shared" si="10"/>
        <v>0</v>
      </c>
      <c r="N74" s="165"/>
    </row>
    <row r="75" spans="1:20" s="50" customFormat="1" x14ac:dyDescent="0.2">
      <c r="A75" s="419" t="s">
        <v>171</v>
      </c>
      <c r="B75" s="420"/>
      <c r="C75" s="452"/>
      <c r="D75" s="453"/>
      <c r="E75" s="453"/>
      <c r="F75" s="453"/>
      <c r="G75" s="454"/>
      <c r="H75" s="10"/>
      <c r="I75" s="10"/>
      <c r="L75" s="35">
        <f t="shared" si="12"/>
        <v>0</v>
      </c>
      <c r="M75" s="35">
        <f t="shared" si="10"/>
        <v>0</v>
      </c>
      <c r="N75" s="165"/>
    </row>
    <row r="76" spans="1:20" s="50" customFormat="1" ht="12.75" customHeight="1" x14ac:dyDescent="0.2">
      <c r="A76" s="419" t="s">
        <v>172</v>
      </c>
      <c r="B76" s="420"/>
      <c r="C76" s="452"/>
      <c r="D76" s="453"/>
      <c r="E76" s="453"/>
      <c r="F76" s="453"/>
      <c r="G76" s="454"/>
      <c r="H76" s="10"/>
      <c r="I76" s="10"/>
      <c r="L76" s="35">
        <f t="shared" si="12"/>
        <v>0</v>
      </c>
      <c r="M76" s="35">
        <f t="shared" si="10"/>
        <v>0</v>
      </c>
      <c r="N76" s="165"/>
    </row>
    <row r="77" spans="1:20" s="50" customFormat="1" ht="12.75" customHeight="1" x14ac:dyDescent="0.2">
      <c r="A77" s="419" t="s">
        <v>173</v>
      </c>
      <c r="B77" s="420"/>
      <c r="C77" s="452"/>
      <c r="D77" s="453"/>
      <c r="E77" s="453"/>
      <c r="F77" s="453"/>
      <c r="G77" s="454"/>
      <c r="H77" s="10"/>
      <c r="I77" s="10"/>
      <c r="L77" s="35">
        <f t="shared" si="12"/>
        <v>0</v>
      </c>
      <c r="M77" s="35">
        <f t="shared" si="10"/>
        <v>0</v>
      </c>
      <c r="N77" s="165"/>
    </row>
    <row r="78" spans="1:20" s="50" customFormat="1" x14ac:dyDescent="0.2">
      <c r="A78" s="419" t="s">
        <v>174</v>
      </c>
      <c r="B78" s="420"/>
      <c r="C78" s="452"/>
      <c r="D78" s="453"/>
      <c r="E78" s="453"/>
      <c r="F78" s="453"/>
      <c r="G78" s="454"/>
      <c r="H78" s="10"/>
      <c r="I78" s="10"/>
      <c r="L78" s="35">
        <f t="shared" si="12"/>
        <v>0</v>
      </c>
      <c r="M78" s="35">
        <f t="shared" si="10"/>
        <v>0</v>
      </c>
      <c r="N78" s="165"/>
    </row>
    <row r="79" spans="1:20" s="50" customFormat="1" x14ac:dyDescent="0.2">
      <c r="A79" s="419" t="s">
        <v>175</v>
      </c>
      <c r="B79" s="420"/>
      <c r="C79" s="452"/>
      <c r="D79" s="453"/>
      <c r="E79" s="453"/>
      <c r="F79" s="453"/>
      <c r="G79" s="454"/>
      <c r="H79" s="10"/>
      <c r="I79" s="10"/>
      <c r="L79" s="35">
        <f t="shared" si="12"/>
        <v>0</v>
      </c>
      <c r="M79" s="35">
        <f t="shared" si="10"/>
        <v>0</v>
      </c>
      <c r="N79" s="165"/>
    </row>
    <row r="80" spans="1:20" s="50" customFormat="1" x14ac:dyDescent="0.2">
      <c r="A80" s="422" t="s">
        <v>176</v>
      </c>
      <c r="B80" s="422"/>
      <c r="C80" s="422"/>
      <c r="D80" s="422"/>
      <c r="E80" s="422"/>
      <c r="F80" s="422"/>
      <c r="G80" s="422"/>
      <c r="H80" s="37">
        <f>TRUNC(ROUND(SUM(H36,H38:H42,H50,H60:H79),0),0)</f>
        <v>0</v>
      </c>
      <c r="I80" s="37">
        <f>TRUNC(ROUND(SUM(I36,I38:I42,I50,I60:I79),0),0)</f>
        <v>0</v>
      </c>
      <c r="J80" s="37">
        <f>TRUNC(ROUND(SUM(J36,J38:J42,J50,J60:J79),0),0)</f>
        <v>0</v>
      </c>
      <c r="K80" s="37">
        <f>TRUNC(ROUND(SUM(K36,K38:K42,K50,K60:K79),0),0)</f>
        <v>0</v>
      </c>
      <c r="L80" s="37">
        <f>H80+J80</f>
        <v>0</v>
      </c>
      <c r="M80" s="37">
        <f>I80+K80</f>
        <v>0</v>
      </c>
      <c r="N80" s="167"/>
    </row>
    <row r="81" spans="1:20" s="50" customFormat="1" x14ac:dyDescent="0.2">
      <c r="A81" s="422" t="s">
        <v>177</v>
      </c>
      <c r="B81" s="422"/>
      <c r="C81" s="422"/>
      <c r="D81" s="422"/>
      <c r="E81" s="422"/>
      <c r="F81" s="422"/>
      <c r="G81" s="422"/>
      <c r="H81" s="38">
        <f>SUM(H54,H58,H80)</f>
        <v>0</v>
      </c>
      <c r="I81" s="38">
        <f>SUM(I55,I56,I80)</f>
        <v>0</v>
      </c>
      <c r="J81" s="38">
        <f>SUM(J54,J58,J80)</f>
        <v>0</v>
      </c>
      <c r="K81" s="38">
        <f>SUM(K55,K56,K80)</f>
        <v>0</v>
      </c>
      <c r="L81" s="38">
        <f t="shared" si="12"/>
        <v>0</v>
      </c>
      <c r="M81" s="38">
        <f t="shared" si="10"/>
        <v>0</v>
      </c>
      <c r="N81" s="168"/>
      <c r="P81" s="78"/>
    </row>
    <row r="82" spans="1:20" s="50" customFormat="1" x14ac:dyDescent="0.2">
      <c r="A82" s="34"/>
      <c r="B82" s="34"/>
      <c r="C82" s="34"/>
      <c r="D82" s="34"/>
      <c r="E82" s="34"/>
      <c r="F82" s="34"/>
      <c r="G82" s="34"/>
      <c r="H82" s="79"/>
      <c r="I82" s="79"/>
      <c r="J82" s="79"/>
      <c r="K82" s="79"/>
      <c r="L82" s="105"/>
      <c r="M82" s="105"/>
      <c r="N82" s="105"/>
      <c r="P82" s="78"/>
    </row>
    <row r="83" spans="1:20" s="50" customFormat="1" x14ac:dyDescent="0.2">
      <c r="A83" s="34"/>
      <c r="B83" s="34"/>
      <c r="C83" s="34"/>
      <c r="D83" s="34"/>
      <c r="E83" s="34"/>
      <c r="F83" s="34"/>
      <c r="G83" s="34"/>
      <c r="H83" s="79"/>
      <c r="I83" s="79"/>
      <c r="J83" s="79"/>
      <c r="K83" s="79"/>
      <c r="L83" s="105"/>
      <c r="M83" s="105"/>
      <c r="N83" s="105"/>
      <c r="P83" s="78"/>
    </row>
    <row r="84" spans="1:20" s="50" customFormat="1" x14ac:dyDescent="0.2">
      <c r="A84" s="418" t="s">
        <v>178</v>
      </c>
      <c r="B84" s="418"/>
      <c r="C84" s="421" t="s">
        <v>179</v>
      </c>
      <c r="D84" s="421"/>
      <c r="E84" s="421"/>
      <c r="F84" s="421"/>
      <c r="G84" s="421"/>
      <c r="H84" s="87" t="e">
        <f>H80/$L$80*$R$53</f>
        <v>#DIV/0!</v>
      </c>
      <c r="I84" s="87"/>
      <c r="J84" s="120" t="e">
        <f>J80/$L$80*$R$53</f>
        <v>#DIV/0!</v>
      </c>
      <c r="K84" s="87"/>
      <c r="L84" s="40" t="e">
        <f>SUM($H84,$J84)</f>
        <v>#DIV/0!</v>
      </c>
      <c r="M84" s="40"/>
      <c r="N84" s="40"/>
      <c r="P84" s="78"/>
    </row>
    <row r="85" spans="1:20" s="50" customFormat="1" x14ac:dyDescent="0.2">
      <c r="A85" s="418"/>
      <c r="B85" s="418"/>
      <c r="C85" s="421" t="s">
        <v>177</v>
      </c>
      <c r="D85" s="421"/>
      <c r="E85" s="421"/>
      <c r="F85" s="421"/>
      <c r="G85" s="421"/>
      <c r="H85" s="40" t="e">
        <f>H80+H84</f>
        <v>#DIV/0!</v>
      </c>
      <c r="I85" s="40"/>
      <c r="J85" s="40" t="e">
        <f>J80+J84</f>
        <v>#DIV/0!</v>
      </c>
      <c r="K85" s="40"/>
      <c r="L85" s="40" t="e">
        <f>SUM($H85,$J85)</f>
        <v>#DIV/0!</v>
      </c>
      <c r="M85" s="40"/>
      <c r="N85" s="40"/>
      <c r="O85" s="41" t="e">
        <f>IF(L81&lt;L85,L81,L85)</f>
        <v>#DIV/0!</v>
      </c>
      <c r="P85" s="81" t="s">
        <v>194</v>
      </c>
    </row>
    <row r="86" spans="1:20" s="42" customFormat="1" ht="18" x14ac:dyDescent="0.25">
      <c r="A86" s="455"/>
      <c r="B86" s="455"/>
      <c r="C86" s="455"/>
      <c r="D86" s="455"/>
      <c r="E86" s="455"/>
      <c r="F86" s="455"/>
      <c r="G86" s="455"/>
      <c r="H86" s="455"/>
      <c r="I86" s="455"/>
      <c r="J86" s="455"/>
      <c r="K86" s="455"/>
      <c r="L86" s="455"/>
      <c r="M86" s="455"/>
      <c r="N86" s="105"/>
    </row>
    <row r="87" spans="1:20" s="50" customFormat="1" ht="39.75" customHeight="1" x14ac:dyDescent="0.2">
      <c r="A87" s="456" t="s">
        <v>195</v>
      </c>
      <c r="B87" s="457"/>
      <c r="C87" s="457"/>
      <c r="D87" s="457"/>
      <c r="E87" s="457"/>
      <c r="F87" s="457"/>
      <c r="G87" s="457"/>
      <c r="H87" s="457"/>
      <c r="I87" s="457"/>
      <c r="J87" s="457"/>
      <c r="K87" s="457"/>
      <c r="L87" s="457"/>
      <c r="M87" s="457"/>
      <c r="N87" s="158"/>
    </row>
    <row r="88" spans="1:20" s="50" customFormat="1" x14ac:dyDescent="0.2"/>
    <row r="89" spans="1:20" s="50" customFormat="1" x14ac:dyDescent="0.2">
      <c r="B89" s="417" t="s">
        <v>182</v>
      </c>
      <c r="C89" s="417"/>
      <c r="D89" s="417"/>
      <c r="F89" s="417" t="s">
        <v>196</v>
      </c>
      <c r="G89" s="417"/>
      <c r="H89" s="417"/>
      <c r="I89" s="82"/>
      <c r="J89" s="82"/>
      <c r="K89" s="82"/>
      <c r="L89" s="82"/>
      <c r="Q89" s="50" t="s">
        <v>181</v>
      </c>
    </row>
    <row r="90" spans="1:20" s="50" customFormat="1" x14ac:dyDescent="0.2">
      <c r="B90" s="151" t="s">
        <v>183</v>
      </c>
      <c r="C90" s="151" t="s">
        <v>184</v>
      </c>
      <c r="D90" s="50" t="s">
        <v>185</v>
      </c>
      <c r="F90" s="151" t="s">
        <v>183</v>
      </c>
      <c r="G90" s="151" t="s">
        <v>184</v>
      </c>
      <c r="H90" s="151" t="s">
        <v>185</v>
      </c>
      <c r="I90" s="149"/>
      <c r="J90" s="149"/>
      <c r="K90" s="149"/>
      <c r="L90" s="149"/>
      <c r="Q90" s="150" t="str">
        <f>+H8</f>
        <v>Year 1</v>
      </c>
      <c r="R90" s="150"/>
      <c r="S90" s="150" t="str">
        <f>+J8</f>
        <v>Year 2</v>
      </c>
      <c r="T90" s="150"/>
    </row>
    <row r="91" spans="1:20" s="50" customFormat="1" x14ac:dyDescent="0.2">
      <c r="B91" s="149">
        <f t="shared" ref="B91:B100" si="13">+H70</f>
        <v>0</v>
      </c>
      <c r="C91" s="50">
        <f t="shared" ref="C91:C100" si="14">Q92*$D$58</f>
        <v>0</v>
      </c>
      <c r="D91" s="149">
        <f>B91+C91</f>
        <v>0</v>
      </c>
      <c r="E91" s="2"/>
      <c r="F91" s="149">
        <f t="shared" ref="F91:F100" si="15">+J70</f>
        <v>0</v>
      </c>
      <c r="G91" s="149">
        <f>S92*$D$58</f>
        <v>0</v>
      </c>
      <c r="H91" s="149">
        <f>F91+G91</f>
        <v>0</v>
      </c>
      <c r="I91" s="149"/>
      <c r="J91" s="149"/>
      <c r="K91" s="149"/>
      <c r="L91" s="149"/>
      <c r="N91" s="151"/>
      <c r="P91" s="50" t="s">
        <v>186</v>
      </c>
      <c r="Q91" s="159" t="str">
        <f>H9</f>
        <v>Sponsor</v>
      </c>
      <c r="R91" s="159" t="str">
        <f>I9</f>
        <v>UA</v>
      </c>
      <c r="S91" s="159" t="str">
        <f>J9</f>
        <v>Sponsor</v>
      </c>
      <c r="T91" s="159" t="str">
        <f>K9</f>
        <v>UA</v>
      </c>
    </row>
    <row r="92" spans="1:20" s="50" customFormat="1" x14ac:dyDescent="0.2">
      <c r="B92" s="149">
        <f t="shared" si="13"/>
        <v>0</v>
      </c>
      <c r="C92" s="50">
        <f t="shared" si="14"/>
        <v>0</v>
      </c>
      <c r="D92" s="149">
        <f t="shared" ref="D92:D100" si="16">B92+C92</f>
        <v>0</v>
      </c>
      <c r="E92" s="2"/>
      <c r="F92" s="149">
        <f t="shared" si="15"/>
        <v>0</v>
      </c>
      <c r="G92" s="149">
        <f t="shared" ref="G92:G100" si="17">S93*$D$58</f>
        <v>0</v>
      </c>
      <c r="H92" s="149">
        <f t="shared" ref="H92:H100" si="18">F92+G92</f>
        <v>0</v>
      </c>
      <c r="I92" s="149"/>
      <c r="J92" s="149"/>
      <c r="K92" s="149"/>
      <c r="L92" s="149"/>
      <c r="N92" s="149"/>
      <c r="P92" s="50" t="str">
        <f t="shared" ref="P92:P101" si="19">IF(C70=0,"None",C70)</f>
        <v>None</v>
      </c>
      <c r="Q92" s="10">
        <f t="shared" ref="Q92:Q101" si="20">(IF(OR(H70=0,H70=""),0,(IF(H70&lt;=25000,H70,25000))))</f>
        <v>0</v>
      </c>
      <c r="R92" s="10">
        <f>(IF(OR(I70=0,I70=""),0,(IF(I70&lt;=25000,I70,25000))))</f>
        <v>0</v>
      </c>
      <c r="S92" s="10">
        <f t="shared" ref="S92:S101" si="21">IF(Z$125="N/A",0,IF(OR(J70=0,J70=""),0,(IF(H70+J70&lt;=25000,J70,25000-Q92))))</f>
        <v>0</v>
      </c>
      <c r="T92" s="10">
        <f t="shared" ref="T92:T101" si="22">IF(AA$125="N/A",0,IF(OR(K70=0,K70=""),0,(IF(I70+K70&lt;=25000,K70,25000-R92))))</f>
        <v>0</v>
      </c>
    </row>
    <row r="93" spans="1:20" s="50" customFormat="1" x14ac:dyDescent="0.2">
      <c r="A93" s="60"/>
      <c r="B93" s="149">
        <f t="shared" si="13"/>
        <v>0</v>
      </c>
      <c r="C93" s="50">
        <f t="shared" si="14"/>
        <v>0</v>
      </c>
      <c r="D93" s="149">
        <f t="shared" si="16"/>
        <v>0</v>
      </c>
      <c r="E93" s="2"/>
      <c r="F93" s="149">
        <f t="shared" si="15"/>
        <v>0</v>
      </c>
      <c r="G93" s="149">
        <f t="shared" si="17"/>
        <v>0</v>
      </c>
      <c r="H93" s="149">
        <f>F93+G93</f>
        <v>0</v>
      </c>
      <c r="I93" s="83"/>
      <c r="J93" s="83"/>
      <c r="K93" s="83"/>
      <c r="L93" s="83"/>
      <c r="N93" s="149"/>
      <c r="P93" s="50" t="str">
        <f t="shared" si="19"/>
        <v>None</v>
      </c>
      <c r="Q93" s="10">
        <f t="shared" si="20"/>
        <v>0</v>
      </c>
      <c r="R93" s="10">
        <f t="shared" ref="R93:R101" si="23">(IF(OR(I71=0,I71=""),0,(IF(I71&lt;=25000,I71,25000))))</f>
        <v>0</v>
      </c>
      <c r="S93" s="10">
        <f t="shared" si="21"/>
        <v>0</v>
      </c>
      <c r="T93" s="10">
        <f t="shared" si="22"/>
        <v>0</v>
      </c>
    </row>
    <row r="94" spans="1:20" s="50" customFormat="1" x14ac:dyDescent="0.2">
      <c r="A94" s="61"/>
      <c r="B94" s="149">
        <f t="shared" si="13"/>
        <v>0</v>
      </c>
      <c r="C94" s="50">
        <f t="shared" si="14"/>
        <v>0</v>
      </c>
      <c r="D94" s="149">
        <f t="shared" si="16"/>
        <v>0</v>
      </c>
      <c r="E94" s="2"/>
      <c r="F94" s="149">
        <f t="shared" si="15"/>
        <v>0</v>
      </c>
      <c r="G94" s="149">
        <f t="shared" si="17"/>
        <v>0</v>
      </c>
      <c r="H94" s="149">
        <f t="shared" si="18"/>
        <v>0</v>
      </c>
      <c r="I94" s="160"/>
      <c r="J94" s="160"/>
      <c r="K94" s="160"/>
      <c r="L94" s="160"/>
      <c r="N94" s="149"/>
      <c r="P94" s="50" t="str">
        <f t="shared" si="19"/>
        <v>None</v>
      </c>
      <c r="Q94" s="10">
        <f t="shared" si="20"/>
        <v>0</v>
      </c>
      <c r="R94" s="10">
        <f t="shared" si="23"/>
        <v>0</v>
      </c>
      <c r="S94" s="10">
        <f t="shared" si="21"/>
        <v>0</v>
      </c>
      <c r="T94" s="10">
        <f t="shared" si="22"/>
        <v>0</v>
      </c>
    </row>
    <row r="95" spans="1:20" s="50" customFormat="1" x14ac:dyDescent="0.2">
      <c r="B95" s="149">
        <f t="shared" si="13"/>
        <v>0</v>
      </c>
      <c r="C95" s="50">
        <f t="shared" si="14"/>
        <v>0</v>
      </c>
      <c r="D95" s="149">
        <f t="shared" si="16"/>
        <v>0</v>
      </c>
      <c r="E95" s="2"/>
      <c r="F95" s="149">
        <f t="shared" si="15"/>
        <v>0</v>
      </c>
      <c r="G95" s="149">
        <f t="shared" si="17"/>
        <v>0</v>
      </c>
      <c r="H95" s="149">
        <f t="shared" si="18"/>
        <v>0</v>
      </c>
      <c r="I95" s="149"/>
      <c r="J95" s="149"/>
      <c r="K95" s="149"/>
      <c r="L95" s="149"/>
      <c r="N95" s="149"/>
      <c r="P95" s="50" t="str">
        <f t="shared" si="19"/>
        <v>None</v>
      </c>
      <c r="Q95" s="10">
        <f t="shared" si="20"/>
        <v>0</v>
      </c>
      <c r="R95" s="10">
        <f t="shared" si="23"/>
        <v>0</v>
      </c>
      <c r="S95" s="10">
        <f t="shared" si="21"/>
        <v>0</v>
      </c>
      <c r="T95" s="10">
        <f t="shared" si="22"/>
        <v>0</v>
      </c>
    </row>
    <row r="96" spans="1:20" s="50" customFormat="1" x14ac:dyDescent="0.2">
      <c r="B96" s="149">
        <f t="shared" si="13"/>
        <v>0</v>
      </c>
      <c r="C96" s="50">
        <f t="shared" si="14"/>
        <v>0</v>
      </c>
      <c r="D96" s="149">
        <f t="shared" si="16"/>
        <v>0</v>
      </c>
      <c r="E96" s="2"/>
      <c r="F96" s="149">
        <f t="shared" si="15"/>
        <v>0</v>
      </c>
      <c r="G96" s="149">
        <f t="shared" si="17"/>
        <v>0</v>
      </c>
      <c r="H96" s="149">
        <f t="shared" si="18"/>
        <v>0</v>
      </c>
      <c r="I96" s="149"/>
      <c r="J96" s="149"/>
      <c r="K96" s="149"/>
      <c r="L96" s="149"/>
      <c r="N96" s="149"/>
      <c r="P96" s="50" t="str">
        <f t="shared" si="19"/>
        <v>None</v>
      </c>
      <c r="Q96" s="10">
        <f t="shared" si="20"/>
        <v>0</v>
      </c>
      <c r="R96" s="10">
        <f t="shared" si="23"/>
        <v>0</v>
      </c>
      <c r="S96" s="10">
        <f t="shared" si="21"/>
        <v>0</v>
      </c>
      <c r="T96" s="10">
        <f t="shared" si="22"/>
        <v>0</v>
      </c>
    </row>
    <row r="97" spans="2:20" s="50" customFormat="1" x14ac:dyDescent="0.2">
      <c r="B97" s="149">
        <f t="shared" si="13"/>
        <v>0</v>
      </c>
      <c r="C97" s="50">
        <f t="shared" si="14"/>
        <v>0</v>
      </c>
      <c r="D97" s="149">
        <f t="shared" si="16"/>
        <v>0</v>
      </c>
      <c r="E97" s="2"/>
      <c r="F97" s="149">
        <f t="shared" si="15"/>
        <v>0</v>
      </c>
      <c r="G97" s="149">
        <f t="shared" si="17"/>
        <v>0</v>
      </c>
      <c r="H97" s="149">
        <f t="shared" si="18"/>
        <v>0</v>
      </c>
      <c r="I97" s="149"/>
      <c r="J97" s="149"/>
      <c r="K97" s="149"/>
      <c r="L97" s="149"/>
      <c r="N97" s="149"/>
      <c r="P97" s="50" t="str">
        <f t="shared" si="19"/>
        <v>None</v>
      </c>
      <c r="Q97" s="10">
        <f t="shared" si="20"/>
        <v>0</v>
      </c>
      <c r="R97" s="10">
        <f t="shared" si="23"/>
        <v>0</v>
      </c>
      <c r="S97" s="10">
        <f t="shared" si="21"/>
        <v>0</v>
      </c>
      <c r="T97" s="10">
        <f t="shared" si="22"/>
        <v>0</v>
      </c>
    </row>
    <row r="98" spans="2:20" s="50" customFormat="1" x14ac:dyDescent="0.2">
      <c r="B98" s="149">
        <f t="shared" si="13"/>
        <v>0</v>
      </c>
      <c r="C98" s="50">
        <f t="shared" si="14"/>
        <v>0</v>
      </c>
      <c r="D98" s="149">
        <f t="shared" si="16"/>
        <v>0</v>
      </c>
      <c r="E98" s="2"/>
      <c r="F98" s="149">
        <f t="shared" si="15"/>
        <v>0</v>
      </c>
      <c r="G98" s="149">
        <f t="shared" si="17"/>
        <v>0</v>
      </c>
      <c r="H98" s="149">
        <f t="shared" si="18"/>
        <v>0</v>
      </c>
      <c r="I98" s="149"/>
      <c r="J98" s="149"/>
      <c r="K98" s="149"/>
      <c r="L98" s="149"/>
      <c r="N98" s="149"/>
      <c r="P98" s="50" t="str">
        <f t="shared" si="19"/>
        <v>None</v>
      </c>
      <c r="Q98" s="10">
        <f t="shared" si="20"/>
        <v>0</v>
      </c>
      <c r="R98" s="10">
        <f t="shared" si="23"/>
        <v>0</v>
      </c>
      <c r="S98" s="10">
        <f t="shared" si="21"/>
        <v>0</v>
      </c>
      <c r="T98" s="10">
        <f t="shared" si="22"/>
        <v>0</v>
      </c>
    </row>
    <row r="99" spans="2:20" s="50" customFormat="1" x14ac:dyDescent="0.2">
      <c r="B99" s="149">
        <f t="shared" si="13"/>
        <v>0</v>
      </c>
      <c r="C99" s="50">
        <f t="shared" si="14"/>
        <v>0</v>
      </c>
      <c r="D99" s="149">
        <f t="shared" si="16"/>
        <v>0</v>
      </c>
      <c r="E99" s="2"/>
      <c r="F99" s="149">
        <f t="shared" si="15"/>
        <v>0</v>
      </c>
      <c r="G99" s="149">
        <f t="shared" si="17"/>
        <v>0</v>
      </c>
      <c r="H99" s="149">
        <f t="shared" si="18"/>
        <v>0</v>
      </c>
      <c r="I99" s="149"/>
      <c r="J99" s="149"/>
      <c r="K99" s="149"/>
      <c r="L99" s="149"/>
      <c r="N99" s="149"/>
      <c r="P99" s="50" t="str">
        <f t="shared" si="19"/>
        <v>None</v>
      </c>
      <c r="Q99" s="10">
        <f t="shared" si="20"/>
        <v>0</v>
      </c>
      <c r="R99" s="10">
        <f t="shared" si="23"/>
        <v>0</v>
      </c>
      <c r="S99" s="10">
        <f t="shared" si="21"/>
        <v>0</v>
      </c>
      <c r="T99" s="10">
        <f t="shared" si="22"/>
        <v>0</v>
      </c>
    </row>
    <row r="100" spans="2:20" s="50" customFormat="1" x14ac:dyDescent="0.2">
      <c r="B100" s="149">
        <f t="shared" si="13"/>
        <v>0</v>
      </c>
      <c r="C100" s="50">
        <f t="shared" si="14"/>
        <v>0</v>
      </c>
      <c r="D100" s="149">
        <f t="shared" si="16"/>
        <v>0</v>
      </c>
      <c r="E100" s="2"/>
      <c r="F100" s="149">
        <f t="shared" si="15"/>
        <v>0</v>
      </c>
      <c r="G100" s="149">
        <f t="shared" si="17"/>
        <v>0</v>
      </c>
      <c r="H100" s="149">
        <f t="shared" si="18"/>
        <v>0</v>
      </c>
      <c r="I100" s="149"/>
      <c r="J100" s="149"/>
      <c r="K100" s="149"/>
      <c r="L100" s="149"/>
      <c r="N100" s="149"/>
      <c r="P100" s="50" t="str">
        <f t="shared" si="19"/>
        <v>None</v>
      </c>
      <c r="Q100" s="10">
        <f t="shared" si="20"/>
        <v>0</v>
      </c>
      <c r="R100" s="10">
        <f t="shared" si="23"/>
        <v>0</v>
      </c>
      <c r="S100" s="10">
        <f t="shared" si="21"/>
        <v>0</v>
      </c>
      <c r="T100" s="10">
        <f t="shared" si="22"/>
        <v>0</v>
      </c>
    </row>
    <row r="101" spans="2:20" s="50" customFormat="1" x14ac:dyDescent="0.2">
      <c r="H101" s="149"/>
      <c r="I101" s="149"/>
      <c r="J101" s="149"/>
      <c r="K101" s="149"/>
      <c r="L101" s="149"/>
      <c r="N101" s="149"/>
      <c r="P101" s="50" t="str">
        <f t="shared" si="19"/>
        <v>None</v>
      </c>
      <c r="Q101" s="10">
        <f t="shared" si="20"/>
        <v>0</v>
      </c>
      <c r="R101" s="10">
        <f t="shared" si="23"/>
        <v>0</v>
      </c>
      <c r="S101" s="10">
        <f t="shared" si="21"/>
        <v>0</v>
      </c>
      <c r="T101" s="10">
        <f t="shared" si="22"/>
        <v>0</v>
      </c>
    </row>
    <row r="102" spans="2:20" s="50" customFormat="1" ht="13.5" thickBot="1" x14ac:dyDescent="0.25">
      <c r="H102" s="149"/>
      <c r="I102" s="149"/>
      <c r="J102" s="149"/>
      <c r="K102" s="149"/>
      <c r="L102" s="149"/>
      <c r="N102" s="160"/>
      <c r="Q102" s="84">
        <f t="shared" ref="Q102:T102" si="24">SUM(Q92:Q101)</f>
        <v>0</v>
      </c>
      <c r="R102" s="84">
        <f t="shared" si="24"/>
        <v>0</v>
      </c>
      <c r="S102" s="84">
        <f t="shared" si="24"/>
        <v>0</v>
      </c>
      <c r="T102" s="84">
        <f t="shared" si="24"/>
        <v>0</v>
      </c>
    </row>
    <row r="103" spans="2:20" s="50" customFormat="1" ht="13.5" thickTop="1" x14ac:dyDescent="0.2">
      <c r="H103" s="149"/>
      <c r="I103" s="149"/>
      <c r="J103" s="149"/>
      <c r="K103" s="149"/>
      <c r="L103" s="149"/>
    </row>
    <row r="104" spans="2:20" s="50" customFormat="1" x14ac:dyDescent="0.2">
      <c r="H104" s="149"/>
      <c r="I104" s="149"/>
      <c r="J104" s="149"/>
      <c r="K104" s="149"/>
      <c r="L104" s="149"/>
    </row>
    <row r="105" spans="2:20" s="50" customFormat="1" x14ac:dyDescent="0.2">
      <c r="H105" s="149"/>
      <c r="I105" s="149"/>
      <c r="J105" s="149"/>
      <c r="K105" s="149"/>
      <c r="L105" s="149"/>
    </row>
    <row r="106" spans="2:20" s="50" customFormat="1" x14ac:dyDescent="0.2">
      <c r="H106" s="149"/>
      <c r="I106" s="149"/>
      <c r="J106" s="149"/>
      <c r="K106" s="149"/>
      <c r="L106" s="149"/>
    </row>
    <row r="107" spans="2:20" s="50" customFormat="1" x14ac:dyDescent="0.2">
      <c r="H107" s="149"/>
      <c r="I107" s="149"/>
      <c r="J107" s="149"/>
      <c r="K107" s="149"/>
      <c r="L107" s="149"/>
    </row>
    <row r="108" spans="2:20" s="50" customFormat="1" x14ac:dyDescent="0.2">
      <c r="H108" s="149"/>
      <c r="I108" s="149"/>
      <c r="J108" s="149"/>
      <c r="K108" s="149"/>
      <c r="L108" s="149"/>
    </row>
    <row r="109" spans="2:20" s="50" customFormat="1" x14ac:dyDescent="0.2">
      <c r="L109" s="85"/>
    </row>
    <row r="110" spans="2:20" s="50" customFormat="1" x14ac:dyDescent="0.2">
      <c r="L110" s="85"/>
    </row>
    <row r="111" spans="2:20" s="50" customFormat="1" x14ac:dyDescent="0.2">
      <c r="L111" s="85"/>
    </row>
    <row r="112" spans="2:20" s="50" customFormat="1" x14ac:dyDescent="0.2">
      <c r="L112" s="85"/>
    </row>
    <row r="113" spans="12:12" s="50" customFormat="1" x14ac:dyDescent="0.2">
      <c r="L113" s="85"/>
    </row>
    <row r="114" spans="12:12" s="50" customFormat="1" x14ac:dyDescent="0.2">
      <c r="L114" s="85"/>
    </row>
    <row r="115" spans="12:12" s="50" customFormat="1" x14ac:dyDescent="0.2">
      <c r="L115" s="85"/>
    </row>
    <row r="116" spans="12:12" s="50" customFormat="1" x14ac:dyDescent="0.2">
      <c r="L116" s="85"/>
    </row>
    <row r="117" spans="12:12" s="50" customFormat="1" x14ac:dyDescent="0.2">
      <c r="L117" s="85"/>
    </row>
    <row r="118" spans="12:12" s="50" customFormat="1" x14ac:dyDescent="0.2">
      <c r="L118" s="85"/>
    </row>
    <row r="119" spans="12:12" s="50" customFormat="1" x14ac:dyDescent="0.2">
      <c r="L119" s="85"/>
    </row>
    <row r="120" spans="12:12" s="50" customFormat="1" x14ac:dyDescent="0.2">
      <c r="L120" s="85"/>
    </row>
    <row r="121" spans="12:12" s="50" customFormat="1" x14ac:dyDescent="0.2">
      <c r="L121" s="85"/>
    </row>
    <row r="122" spans="12:12" s="50" customFormat="1" x14ac:dyDescent="0.2">
      <c r="L122" s="85"/>
    </row>
    <row r="123" spans="12:12" s="50" customFormat="1" x14ac:dyDescent="0.2">
      <c r="L123" s="85"/>
    </row>
    <row r="124" spans="12:12" s="50" customFormat="1" x14ac:dyDescent="0.2">
      <c r="L124" s="85"/>
    </row>
    <row r="125" spans="12:12" s="50" customFormat="1" x14ac:dyDescent="0.2">
      <c r="L125" s="85"/>
    </row>
    <row r="126" spans="12:12" s="50" customFormat="1" x14ac:dyDescent="0.2">
      <c r="L126" s="85"/>
    </row>
    <row r="127" spans="12:12" s="50" customFormat="1" x14ac:dyDescent="0.2">
      <c r="L127" s="85"/>
    </row>
    <row r="128" spans="12:12" s="50" customFormat="1" x14ac:dyDescent="0.2">
      <c r="L128" s="85"/>
    </row>
    <row r="129" spans="12:258" s="50" customFormat="1" x14ac:dyDescent="0.2">
      <c r="L129" s="85"/>
      <c r="X129" s="417"/>
      <c r="Y129" s="417"/>
      <c r="Z129" s="417"/>
      <c r="AA129" s="417"/>
      <c r="AB129" s="417"/>
      <c r="AC129" s="417"/>
      <c r="AD129" s="417"/>
      <c r="AE129" s="417"/>
      <c r="AF129" s="417"/>
      <c r="AG129" s="417"/>
      <c r="AH129" s="150"/>
      <c r="AI129" s="150"/>
    </row>
    <row r="130" spans="12:258" s="50" customFormat="1" x14ac:dyDescent="0.2">
      <c r="L130" s="85"/>
      <c r="X130" s="159"/>
      <c r="Y130" s="159"/>
      <c r="Z130" s="159"/>
      <c r="AA130" s="159"/>
      <c r="AB130" s="159"/>
      <c r="AC130" s="159"/>
      <c r="AD130" s="159"/>
      <c r="AE130" s="159"/>
      <c r="AF130" s="159"/>
      <c r="AG130" s="159"/>
      <c r="AH130" s="159"/>
      <c r="AI130" s="159"/>
      <c r="IX130" s="149"/>
    </row>
    <row r="131" spans="12:258" s="50" customFormat="1" x14ac:dyDescent="0.2">
      <c r="L131" s="85"/>
      <c r="X131" s="10"/>
      <c r="Y131" s="10"/>
      <c r="Z131" s="10"/>
      <c r="AA131" s="10"/>
      <c r="AB131" s="10"/>
      <c r="AC131" s="10"/>
      <c r="AD131" s="10"/>
      <c r="AE131" s="10"/>
      <c r="AF131" s="10"/>
      <c r="AG131" s="10"/>
    </row>
    <row r="132" spans="12:258" s="50" customFormat="1" x14ac:dyDescent="0.2">
      <c r="L132" s="85"/>
      <c r="X132" s="10"/>
      <c r="Y132" s="10"/>
      <c r="Z132" s="10"/>
      <c r="AA132" s="10"/>
      <c r="AB132" s="10"/>
      <c r="AC132" s="10"/>
      <c r="AD132" s="10"/>
      <c r="AE132" s="10"/>
      <c r="AF132" s="10"/>
      <c r="AG132" s="10"/>
    </row>
    <row r="133" spans="12:258" s="50" customFormat="1" x14ac:dyDescent="0.2">
      <c r="L133" s="85"/>
      <c r="X133" s="10"/>
      <c r="Y133" s="10"/>
      <c r="Z133" s="10"/>
      <c r="AA133" s="10"/>
      <c r="AB133" s="10"/>
      <c r="AC133" s="10"/>
      <c r="AD133" s="10"/>
      <c r="AE133" s="10"/>
      <c r="AF133" s="10"/>
      <c r="AG133" s="10"/>
    </row>
    <row r="134" spans="12:258" s="50" customFormat="1" x14ac:dyDescent="0.2">
      <c r="L134" s="85"/>
      <c r="X134" s="10"/>
      <c r="Y134" s="10"/>
      <c r="Z134" s="10"/>
      <c r="AA134" s="10"/>
      <c r="AB134" s="10"/>
      <c r="AC134" s="10"/>
      <c r="AD134" s="10"/>
      <c r="AE134" s="10"/>
      <c r="AF134" s="10"/>
      <c r="AG134" s="10"/>
    </row>
    <row r="135" spans="12:258" s="50" customFormat="1" x14ac:dyDescent="0.2">
      <c r="L135" s="85"/>
      <c r="X135" s="10"/>
      <c r="Y135" s="10"/>
      <c r="Z135" s="10"/>
      <c r="AA135" s="10"/>
      <c r="AB135" s="10"/>
      <c r="AC135" s="10"/>
      <c r="AD135" s="10"/>
      <c r="AE135" s="10"/>
      <c r="AF135" s="10"/>
      <c r="AG135" s="10"/>
      <c r="AH135" s="160"/>
      <c r="AI135" s="160"/>
    </row>
    <row r="136" spans="12:258" s="50" customFormat="1" x14ac:dyDescent="0.2">
      <c r="L136" s="85"/>
      <c r="X136" s="10"/>
      <c r="Y136" s="10"/>
      <c r="Z136" s="10"/>
      <c r="AA136" s="10"/>
      <c r="AB136" s="10"/>
      <c r="AC136" s="10"/>
      <c r="AD136" s="10"/>
      <c r="AE136" s="10"/>
      <c r="AF136" s="10"/>
      <c r="AG136" s="10"/>
    </row>
    <row r="137" spans="12:258" s="50" customFormat="1" x14ac:dyDescent="0.2">
      <c r="L137" s="85"/>
      <c r="X137" s="10"/>
      <c r="Y137" s="10"/>
      <c r="Z137" s="10"/>
      <c r="AA137" s="10"/>
      <c r="AB137" s="10"/>
      <c r="AC137" s="10"/>
      <c r="AD137" s="10"/>
      <c r="AE137" s="10"/>
      <c r="AF137" s="10"/>
      <c r="AG137" s="10"/>
    </row>
    <row r="138" spans="12:258" s="50" customFormat="1" x14ac:dyDescent="0.2">
      <c r="L138" s="85"/>
      <c r="X138" s="10"/>
      <c r="Y138" s="10"/>
      <c r="Z138" s="10"/>
      <c r="AA138" s="10"/>
      <c r="AB138" s="10"/>
      <c r="AC138" s="10"/>
      <c r="AD138" s="10"/>
      <c r="AE138" s="10"/>
      <c r="AF138" s="10"/>
      <c r="AG138" s="10"/>
    </row>
    <row r="139" spans="12:258" s="50" customFormat="1" x14ac:dyDescent="0.2">
      <c r="L139" s="85"/>
      <c r="X139" s="10"/>
      <c r="Y139" s="10"/>
      <c r="Z139" s="10"/>
      <c r="AA139" s="10"/>
      <c r="AB139" s="10"/>
      <c r="AC139" s="10"/>
      <c r="AD139" s="10"/>
      <c r="AE139" s="10"/>
      <c r="AF139" s="10"/>
      <c r="AG139" s="10"/>
    </row>
    <row r="140" spans="12:258" s="50" customFormat="1" x14ac:dyDescent="0.2">
      <c r="L140" s="85"/>
      <c r="X140" s="10"/>
      <c r="Y140" s="10"/>
      <c r="Z140" s="10"/>
      <c r="AA140" s="10"/>
      <c r="AB140" s="10"/>
      <c r="AC140" s="10"/>
      <c r="AD140" s="10"/>
      <c r="AE140" s="10"/>
      <c r="AF140" s="10"/>
      <c r="AG140" s="10"/>
    </row>
    <row r="141" spans="12:258" s="50" customFormat="1" x14ac:dyDescent="0.2">
      <c r="L141" s="85"/>
      <c r="X141" s="160"/>
      <c r="Y141" s="160"/>
      <c r="Z141" s="160"/>
      <c r="AA141" s="160"/>
      <c r="AB141" s="10"/>
      <c r="AC141" s="10"/>
      <c r="AD141" s="10"/>
      <c r="AE141" s="10"/>
      <c r="AF141" s="10"/>
      <c r="AG141" s="10"/>
    </row>
    <row r="142" spans="12:258" s="50" customFormat="1" x14ac:dyDescent="0.2">
      <c r="L142" s="85"/>
      <c r="X142" s="160"/>
      <c r="Y142" s="160"/>
      <c r="Z142" s="160"/>
      <c r="AA142" s="160"/>
      <c r="AB142" s="160"/>
      <c r="AC142" s="160"/>
      <c r="AD142" s="160"/>
      <c r="AE142" s="160"/>
      <c r="AF142" s="160"/>
      <c r="AG142" s="160"/>
    </row>
    <row r="143" spans="12:258" s="50" customFormat="1" x14ac:dyDescent="0.2">
      <c r="L143" s="85"/>
    </row>
    <row r="144" spans="12:258" s="50" customFormat="1" x14ac:dyDescent="0.2">
      <c r="L144" s="85"/>
    </row>
    <row r="145" spans="12:12" s="50" customFormat="1" x14ac:dyDescent="0.2">
      <c r="L145" s="85"/>
    </row>
    <row r="146" spans="12:12" s="50" customFormat="1" x14ac:dyDescent="0.2">
      <c r="L146" s="85"/>
    </row>
    <row r="147" spans="12:12" s="50" customFormat="1" x14ac:dyDescent="0.2">
      <c r="L147" s="85"/>
    </row>
    <row r="148" spans="12:12" s="50" customFormat="1" x14ac:dyDescent="0.2">
      <c r="L148" s="85"/>
    </row>
    <row r="149" spans="12:12" s="50" customFormat="1" x14ac:dyDescent="0.2">
      <c r="L149" s="85"/>
    </row>
    <row r="150" spans="12:12" s="50" customFormat="1" x14ac:dyDescent="0.2">
      <c r="L150" s="85"/>
    </row>
    <row r="151" spans="12:12" s="50" customFormat="1" x14ac:dyDescent="0.2">
      <c r="L151" s="85"/>
    </row>
    <row r="152" spans="12:12" s="50" customFormat="1" x14ac:dyDescent="0.2">
      <c r="L152" s="85"/>
    </row>
    <row r="153" spans="12:12" s="50" customFormat="1" x14ac:dyDescent="0.2">
      <c r="L153" s="85"/>
    </row>
    <row r="154" spans="12:12" s="50" customFormat="1" x14ac:dyDescent="0.2">
      <c r="L154" s="85"/>
    </row>
    <row r="155" spans="12:12" s="50" customFormat="1" x14ac:dyDescent="0.2">
      <c r="L155" s="85"/>
    </row>
    <row r="156" spans="12:12" s="50" customFormat="1" x14ac:dyDescent="0.2">
      <c r="L156" s="85"/>
    </row>
    <row r="157" spans="12:12" s="50" customFormat="1" x14ac:dyDescent="0.2">
      <c r="L157" s="85"/>
    </row>
    <row r="158" spans="12:12" s="50" customFormat="1" x14ac:dyDescent="0.2">
      <c r="L158" s="85"/>
    </row>
    <row r="159" spans="12:12" s="50" customFormat="1" x14ac:dyDescent="0.2">
      <c r="L159" s="85"/>
    </row>
    <row r="160" spans="12:12" s="50" customFormat="1" x14ac:dyDescent="0.2">
      <c r="L160" s="85"/>
    </row>
    <row r="161" spans="12:12" s="50" customFormat="1" x14ac:dyDescent="0.2">
      <c r="L161" s="85"/>
    </row>
    <row r="162" spans="12:12" s="50" customFormat="1" x14ac:dyDescent="0.2">
      <c r="L162" s="85"/>
    </row>
    <row r="163" spans="12:12" s="50" customFormat="1" x14ac:dyDescent="0.2">
      <c r="L163" s="85"/>
    </row>
    <row r="164" spans="12:12" s="50" customFormat="1" x14ac:dyDescent="0.2">
      <c r="L164" s="85"/>
    </row>
    <row r="165" spans="12:12" s="50" customFormat="1" x14ac:dyDescent="0.2">
      <c r="L165" s="85"/>
    </row>
    <row r="166" spans="12:12" s="50" customFormat="1" x14ac:dyDescent="0.2">
      <c r="L166" s="85"/>
    </row>
    <row r="167" spans="12:12" s="50" customFormat="1" x14ac:dyDescent="0.2">
      <c r="L167" s="85"/>
    </row>
    <row r="168" spans="12:12" s="50" customFormat="1" x14ac:dyDescent="0.2">
      <c r="L168" s="85"/>
    </row>
    <row r="169" spans="12:12" s="50" customFormat="1" x14ac:dyDescent="0.2">
      <c r="L169" s="85"/>
    </row>
    <row r="170" spans="12:12" s="50" customFormat="1" x14ac:dyDescent="0.2">
      <c r="L170" s="85"/>
    </row>
    <row r="171" spans="12:12" s="50" customFormat="1" x14ac:dyDescent="0.2">
      <c r="L171" s="85"/>
    </row>
    <row r="172" spans="12:12" s="50" customFormat="1" x14ac:dyDescent="0.2">
      <c r="L172" s="85"/>
    </row>
    <row r="173" spans="12:12" s="50" customFormat="1" x14ac:dyDescent="0.2">
      <c r="L173" s="85"/>
    </row>
    <row r="174" spans="12:12" s="50" customFormat="1" x14ac:dyDescent="0.2">
      <c r="L174" s="85"/>
    </row>
    <row r="175" spans="12:12" s="50" customFormat="1" x14ac:dyDescent="0.2">
      <c r="L175" s="85"/>
    </row>
    <row r="176" spans="12:12" s="50" customFormat="1" x14ac:dyDescent="0.2">
      <c r="L176" s="85"/>
    </row>
    <row r="177" spans="12:12" s="50" customFormat="1" x14ac:dyDescent="0.2">
      <c r="L177" s="85"/>
    </row>
    <row r="178" spans="12:12" s="50" customFormat="1" x14ac:dyDescent="0.2">
      <c r="L178" s="85"/>
    </row>
    <row r="179" spans="12:12" s="50" customFormat="1" x14ac:dyDescent="0.2">
      <c r="L179" s="85"/>
    </row>
    <row r="180" spans="12:12" s="50" customFormat="1" x14ac:dyDescent="0.2">
      <c r="L180" s="85"/>
    </row>
    <row r="181" spans="12:12" s="50" customFormat="1" x14ac:dyDescent="0.2">
      <c r="L181" s="85"/>
    </row>
    <row r="182" spans="12:12" s="50" customFormat="1" x14ac:dyDescent="0.2">
      <c r="L182" s="85"/>
    </row>
    <row r="183" spans="12:12" s="50" customFormat="1" x14ac:dyDescent="0.2">
      <c r="L183" s="85"/>
    </row>
    <row r="184" spans="12:12" s="50" customFormat="1" x14ac:dyDescent="0.2">
      <c r="L184" s="85"/>
    </row>
    <row r="185" spans="12:12" s="50" customFormat="1" x14ac:dyDescent="0.2">
      <c r="L185" s="85"/>
    </row>
    <row r="186" spans="12:12" s="50" customFormat="1" x14ac:dyDescent="0.2">
      <c r="L186" s="85"/>
    </row>
    <row r="187" spans="12:12" s="50" customFormat="1" x14ac:dyDescent="0.2">
      <c r="L187" s="85"/>
    </row>
    <row r="188" spans="12:12" s="50" customFormat="1" x14ac:dyDescent="0.2">
      <c r="L188" s="85"/>
    </row>
    <row r="189" spans="12:12" s="50" customFormat="1" x14ac:dyDescent="0.2">
      <c r="L189" s="85"/>
    </row>
    <row r="190" spans="12:12" s="50" customFormat="1" x14ac:dyDescent="0.2">
      <c r="L190" s="85"/>
    </row>
    <row r="191" spans="12:12" s="50" customFormat="1" x14ac:dyDescent="0.2">
      <c r="L191" s="85"/>
    </row>
    <row r="192" spans="12:12" s="50" customFormat="1" x14ac:dyDescent="0.2">
      <c r="L192" s="85"/>
    </row>
    <row r="193" spans="1:14" s="50" customFormat="1" x14ac:dyDescent="0.2">
      <c r="L193" s="85"/>
    </row>
    <row r="194" spans="1:14" s="50" customFormat="1" x14ac:dyDescent="0.2">
      <c r="L194" s="85"/>
    </row>
    <row r="195" spans="1:14" s="50" customFormat="1" x14ac:dyDescent="0.2">
      <c r="L195" s="85"/>
    </row>
    <row r="196" spans="1:14" s="50" customFormat="1" x14ac:dyDescent="0.2">
      <c r="L196" s="85"/>
    </row>
    <row r="197" spans="1:14" x14ac:dyDescent="0.2">
      <c r="A197" s="50"/>
      <c r="B197" s="50"/>
      <c r="C197" s="50"/>
      <c r="D197" s="50"/>
      <c r="E197" s="50"/>
      <c r="F197" s="50"/>
      <c r="G197" s="50"/>
      <c r="H197" s="50"/>
      <c r="I197" s="50"/>
      <c r="J197" s="50"/>
      <c r="K197" s="50"/>
      <c r="L197" s="85"/>
      <c r="M197" s="50"/>
      <c r="N197" s="50"/>
    </row>
    <row r="198" spans="1:14" x14ac:dyDescent="0.2">
      <c r="A198" s="50"/>
      <c r="B198" s="50"/>
      <c r="C198" s="50"/>
      <c r="D198" s="50"/>
      <c r="E198" s="50"/>
      <c r="F198" s="50"/>
      <c r="G198" s="50"/>
      <c r="H198" s="50"/>
      <c r="I198" s="50"/>
      <c r="J198" s="50"/>
      <c r="K198" s="50"/>
      <c r="L198" s="85"/>
      <c r="M198" s="50"/>
      <c r="N198" s="50"/>
    </row>
    <row r="199" spans="1:14" x14ac:dyDescent="0.2">
      <c r="N199" s="50"/>
    </row>
    <row r="200" spans="1:14" x14ac:dyDescent="0.2">
      <c r="N200" s="50"/>
    </row>
    <row r="201" spans="1:14" x14ac:dyDescent="0.2">
      <c r="N201" s="50"/>
    </row>
    <row r="202" spans="1:14" x14ac:dyDescent="0.2">
      <c r="N202" s="50"/>
    </row>
    <row r="203" spans="1:14" x14ac:dyDescent="0.2">
      <c r="N203" s="50"/>
    </row>
  </sheetData>
  <sheetProtection sheet="1" formatCells="0" formatColumns="0" formatRows="0" insertColumns="0" insertRows="0" insertHyperlinks="0"/>
  <protectedRanges>
    <protectedRange sqref="L2:N7 H5:K7 N10:N81" name="Range1"/>
  </protectedRanges>
  <mergeCells count="101">
    <mergeCell ref="P51:R51"/>
    <mergeCell ref="P55:Q56"/>
    <mergeCell ref="P54:Q54"/>
    <mergeCell ref="I3:K3"/>
    <mergeCell ref="I4:K4"/>
    <mergeCell ref="P44:S44"/>
    <mergeCell ref="H8:I8"/>
    <mergeCell ref="P8:Q8"/>
    <mergeCell ref="C84:G84"/>
    <mergeCell ref="A80:G80"/>
    <mergeCell ref="A67:G67"/>
    <mergeCell ref="A68:G68"/>
    <mergeCell ref="A70:B70"/>
    <mergeCell ref="A84:B85"/>
    <mergeCell ref="A71:B71"/>
    <mergeCell ref="A72:B72"/>
    <mergeCell ref="A73:B73"/>
    <mergeCell ref="A74:B74"/>
    <mergeCell ref="A81:G81"/>
    <mergeCell ref="C70:G70"/>
    <mergeCell ref="A75:B75"/>
    <mergeCell ref="A76:B76"/>
    <mergeCell ref="A77:B77"/>
    <mergeCell ref="P45:S45"/>
    <mergeCell ref="A1:M1"/>
    <mergeCell ref="A63:G63"/>
    <mergeCell ref="D58:E58"/>
    <mergeCell ref="B5:G5"/>
    <mergeCell ref="J8:K8"/>
    <mergeCell ref="A40:G40"/>
    <mergeCell ref="A48:G48"/>
    <mergeCell ref="A49:G49"/>
    <mergeCell ref="A59:G59"/>
    <mergeCell ref="L8:M8"/>
    <mergeCell ref="B3:G3"/>
    <mergeCell ref="A47:G47"/>
    <mergeCell ref="E2:G2"/>
    <mergeCell ref="D57:E57"/>
    <mergeCell ref="A2:B2"/>
    <mergeCell ref="C2:D2"/>
    <mergeCell ref="E6:G6"/>
    <mergeCell ref="B7:D7"/>
    <mergeCell ref="E7:G7"/>
    <mergeCell ref="E4:G4"/>
    <mergeCell ref="B4:C4"/>
    <mergeCell ref="B6:D6"/>
    <mergeCell ref="C8:D8"/>
    <mergeCell ref="E8:F8"/>
    <mergeCell ref="AB129:AC129"/>
    <mergeCell ref="AD129:AE129"/>
    <mergeCell ref="AF129:AG129"/>
    <mergeCell ref="C71:G71"/>
    <mergeCell ref="C72:G72"/>
    <mergeCell ref="C73:G73"/>
    <mergeCell ref="X129:Y129"/>
    <mergeCell ref="A87:M87"/>
    <mergeCell ref="Z129:AA129"/>
    <mergeCell ref="C74:G74"/>
    <mergeCell ref="C75:G75"/>
    <mergeCell ref="C76:G76"/>
    <mergeCell ref="C77:G77"/>
    <mergeCell ref="C78:G78"/>
    <mergeCell ref="A86:M86"/>
    <mergeCell ref="C79:G79"/>
    <mergeCell ref="B89:D89"/>
    <mergeCell ref="F89:H89"/>
    <mergeCell ref="C85:G85"/>
    <mergeCell ref="A78:B78"/>
    <mergeCell ref="A79:B79"/>
    <mergeCell ref="P46:S46"/>
    <mergeCell ref="C9:D9"/>
    <mergeCell ref="A42:G42"/>
    <mergeCell ref="A43:G43"/>
    <mergeCell ref="A44:G44"/>
    <mergeCell ref="A45:G45"/>
    <mergeCell ref="A46:G46"/>
    <mergeCell ref="P17:R17"/>
    <mergeCell ref="P18:R19"/>
    <mergeCell ref="P28:S28"/>
    <mergeCell ref="P37:S37"/>
    <mergeCell ref="C29:E29"/>
    <mergeCell ref="C30:E30"/>
    <mergeCell ref="C31:E31"/>
    <mergeCell ref="C32:E32"/>
    <mergeCell ref="C33:E33"/>
    <mergeCell ref="C34:E34"/>
    <mergeCell ref="A38:G38"/>
    <mergeCell ref="A39:G39"/>
    <mergeCell ref="A41:G41"/>
    <mergeCell ref="A50:G50"/>
    <mergeCell ref="A66:G66"/>
    <mergeCell ref="A61:G61"/>
    <mergeCell ref="A62:G62"/>
    <mergeCell ref="A65:G65"/>
    <mergeCell ref="A64:G64"/>
    <mergeCell ref="D56:E56"/>
    <mergeCell ref="D54:E54"/>
    <mergeCell ref="D55:E55"/>
    <mergeCell ref="A51:G51"/>
    <mergeCell ref="A53:G53"/>
    <mergeCell ref="A52:G52"/>
  </mergeCells>
  <conditionalFormatting sqref="E11 E13 E15 E17 E19">
    <cfRule type="expression" dxfId="41" priority="6">
      <formula>D10=12</formula>
    </cfRule>
  </conditionalFormatting>
  <conditionalFormatting sqref="F11">
    <cfRule type="expression" dxfId="40" priority="5">
      <formula>C10=12</formula>
    </cfRule>
  </conditionalFormatting>
  <conditionalFormatting sqref="F13">
    <cfRule type="expression" dxfId="39" priority="4">
      <formula>C12=12</formula>
    </cfRule>
  </conditionalFormatting>
  <conditionalFormatting sqref="F15">
    <cfRule type="expression" dxfId="38" priority="3">
      <formula>C14=12</formula>
    </cfRule>
  </conditionalFormatting>
  <conditionalFormatting sqref="F17">
    <cfRule type="expression" dxfId="37" priority="2">
      <formula>C16=12</formula>
    </cfRule>
  </conditionalFormatting>
  <conditionalFormatting sqref="F19">
    <cfRule type="expression" dxfId="36" priority="1">
      <formula>C18=12</formula>
    </cfRule>
  </conditionalFormatting>
  <conditionalFormatting sqref="R55">
    <cfRule type="cellIs" dxfId="35" priority="27" operator="equal">
      <formula>"No"</formula>
    </cfRule>
    <cfRule type="cellIs" dxfId="34" priority="28" operator="equal">
      <formula>"Yes"</formula>
    </cfRule>
  </conditionalFormatting>
  <dataValidations count="2">
    <dataValidation type="list" allowBlank="1" showInputMessage="1" showErrorMessage="1" errorTitle="Appointment length" error="Please enter 9 (academic appointment) or 12 (calendar year appointment)." sqref="C10 C12 C14 C16 C18 C20:C23" xr:uid="{177C9A4C-C8B8-44C2-A573-CDF308235C2B}">
      <formula1>"9, 12"</formula1>
    </dataValidation>
    <dataValidation type="list" allowBlank="1" showInputMessage="1" showErrorMessage="1" sqref="I4:K4" xr:uid="{E09256B4-6F4C-43AD-9DB1-B773419D4215}">
      <formula1>$P$11:$P$14</formula1>
    </dataValidation>
  </dataValidations>
  <hyperlinks>
    <hyperlink ref="P44" r:id="rId1" xr:uid="{0A8F10B5-D589-46E4-940D-7032B31DA785}"/>
  </hyperlinks>
  <printOptions horizontalCentered="1"/>
  <pageMargins left="0.75" right="0.75" top="1" bottom="1" header="0.5" footer="0.5"/>
  <pageSetup scale="54" orientation="portrait" r:id="rId2"/>
  <headerFooter alignWithMargins="0"/>
  <ignoredErrors>
    <ignoredError sqref="I22 I11:I18 H11:H18 L80:M80" formula="1"/>
  </ignoredError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IY203"/>
  <sheetViews>
    <sheetView zoomScaleNormal="100" workbookViewId="0">
      <selection activeCell="H3" sqref="H3"/>
    </sheetView>
  </sheetViews>
  <sheetFormatPr defaultColWidth="9.140625" defaultRowHeight="12.75" x14ac:dyDescent="0.2"/>
  <cols>
    <col min="1" max="1" width="33.28515625" style="2" customWidth="1"/>
    <col min="2" max="2" width="9.42578125" style="2" bestFit="1" customWidth="1"/>
    <col min="3" max="3" width="6.85546875" style="2" customWidth="1"/>
    <col min="4" max="4" width="6" style="2" customWidth="1"/>
    <col min="5" max="5" width="6.42578125" style="2" customWidth="1"/>
    <col min="6" max="6" width="11.42578125" style="2" bestFit="1" customWidth="1"/>
    <col min="7" max="7" width="5.42578125" style="2" customWidth="1"/>
    <col min="8" max="13" width="9.140625" style="2" customWidth="1"/>
    <col min="14" max="14" width="9.140625" style="43" customWidth="1"/>
    <col min="15" max="15" width="9.140625" style="2" customWidth="1"/>
    <col min="16" max="16" width="31.28515625" style="2" customWidth="1"/>
    <col min="17" max="17" width="9.140625" style="2"/>
    <col min="18" max="18" width="24.85546875" style="2" customWidth="1"/>
    <col min="19" max="19" width="14.7109375" style="2" customWidth="1"/>
    <col min="20" max="20" width="13" style="2" customWidth="1"/>
    <col min="21" max="21" width="14.7109375" style="2" customWidth="1"/>
    <col min="22" max="22" width="17.42578125" style="2" customWidth="1"/>
    <col min="23" max="16384" width="9.140625" style="2"/>
  </cols>
  <sheetData>
    <row r="1" spans="1:21" s="42" customFormat="1" ht="18.75" thickBot="1" x14ac:dyDescent="0.3">
      <c r="A1" s="423"/>
      <c r="B1" s="423"/>
      <c r="C1" s="423"/>
      <c r="D1" s="423"/>
      <c r="E1" s="423"/>
      <c r="F1" s="423"/>
      <c r="G1" s="423"/>
      <c r="H1" s="423"/>
      <c r="I1" s="423"/>
      <c r="J1" s="423"/>
      <c r="K1" s="423"/>
      <c r="L1" s="423"/>
      <c r="M1" s="423"/>
      <c r="N1" s="423"/>
      <c r="O1" s="423"/>
      <c r="P1" s="153"/>
    </row>
    <row r="2" spans="1:21" ht="16.5" customHeight="1" thickBot="1" x14ac:dyDescent="0.25">
      <c r="A2" s="374" t="s">
        <v>57</v>
      </c>
      <c r="B2" s="375"/>
      <c r="C2" s="376" t="s">
        <v>58</v>
      </c>
      <c r="D2" s="376"/>
      <c r="E2" s="424"/>
      <c r="F2" s="424"/>
      <c r="G2" s="425"/>
      <c r="I2" s="148"/>
      <c r="J2" s="3"/>
      <c r="K2" s="148"/>
      <c r="P2" s="148"/>
      <c r="Q2" s="6"/>
      <c r="R2" s="44" t="s">
        <v>59</v>
      </c>
      <c r="S2" s="45"/>
      <c r="T2" s="148"/>
      <c r="U2" s="46"/>
    </row>
    <row r="3" spans="1:21" ht="16.5" customHeight="1" x14ac:dyDescent="0.2">
      <c r="A3" s="4" t="s">
        <v>60</v>
      </c>
      <c r="B3" s="426"/>
      <c r="C3" s="427"/>
      <c r="D3" s="427"/>
      <c r="E3" s="427"/>
      <c r="F3" s="427"/>
      <c r="G3" s="428"/>
      <c r="I3" s="441" t="s">
        <v>61</v>
      </c>
      <c r="J3" s="442"/>
      <c r="K3" s="443"/>
      <c r="Q3" s="6"/>
      <c r="R3" s="44" t="s">
        <v>62</v>
      </c>
      <c r="S3" s="6"/>
      <c r="T3" s="157"/>
      <c r="U3" s="46"/>
    </row>
    <row r="4" spans="1:21" ht="16.5" customHeight="1" thickBot="1" x14ac:dyDescent="0.25">
      <c r="A4" s="4" t="s">
        <v>63</v>
      </c>
      <c r="B4" s="437"/>
      <c r="C4" s="438"/>
      <c r="D4" s="155" t="s">
        <v>64</v>
      </c>
      <c r="E4" s="439"/>
      <c r="F4" s="439"/>
      <c r="G4" s="440"/>
      <c r="I4" s="444" t="s">
        <v>65</v>
      </c>
      <c r="J4" s="445"/>
      <c r="K4" s="446"/>
      <c r="R4" s="44" t="s">
        <v>221</v>
      </c>
      <c r="S4" s="47"/>
      <c r="T4" s="157"/>
    </row>
    <row r="5" spans="1:21" ht="16.5" customHeight="1" x14ac:dyDescent="0.2">
      <c r="A5" s="4" t="s">
        <v>66</v>
      </c>
      <c r="B5" s="430"/>
      <c r="C5" s="431"/>
      <c r="D5" s="431"/>
      <c r="E5" s="431"/>
      <c r="F5" s="431"/>
      <c r="G5" s="432"/>
      <c r="H5" s="5"/>
      <c r="I5" s="6"/>
      <c r="J5" s="148"/>
      <c r="L5" s="6"/>
      <c r="M5" s="6"/>
      <c r="N5" s="148"/>
      <c r="R5" s="44"/>
    </row>
    <row r="6" spans="1:21" ht="16.5" customHeight="1" x14ac:dyDescent="0.2">
      <c r="A6" s="256" t="s">
        <v>67</v>
      </c>
      <c r="B6" s="447"/>
      <c r="C6" s="447"/>
      <c r="D6" s="447"/>
      <c r="E6" s="448" t="s">
        <v>220</v>
      </c>
      <c r="F6" s="448"/>
      <c r="G6" s="449"/>
      <c r="H6" s="5"/>
      <c r="I6" s="6"/>
      <c r="J6" s="148"/>
      <c r="L6" s="6"/>
      <c r="M6" s="6"/>
      <c r="N6" s="148"/>
    </row>
    <row r="7" spans="1:21" ht="16.5" customHeight="1" thickBot="1" x14ac:dyDescent="0.25">
      <c r="A7" s="161" t="s">
        <v>215</v>
      </c>
      <c r="B7" s="450"/>
      <c r="C7" s="450"/>
      <c r="D7" s="450"/>
      <c r="E7" s="450"/>
      <c r="F7" s="450"/>
      <c r="G7" s="451"/>
      <c r="H7" s="7"/>
      <c r="I7" s="8"/>
      <c r="J7" s="148"/>
      <c r="L7" s="6"/>
      <c r="M7" s="6"/>
      <c r="N7" s="148"/>
    </row>
    <row r="8" spans="1:21" s="50" customFormat="1" ht="16.5" thickTop="1" thickBot="1" x14ac:dyDescent="0.25">
      <c r="A8" s="148"/>
      <c r="B8" s="154"/>
      <c r="C8" s="414" t="s">
        <v>68</v>
      </c>
      <c r="D8" s="415"/>
      <c r="E8" s="414" t="s">
        <v>69</v>
      </c>
      <c r="F8" s="429"/>
      <c r="G8" s="154" t="s">
        <v>70</v>
      </c>
      <c r="H8" s="436" t="s">
        <v>71</v>
      </c>
      <c r="I8" s="436"/>
      <c r="J8" s="436" t="s">
        <v>187</v>
      </c>
      <c r="K8" s="436"/>
      <c r="L8" s="436" t="s">
        <v>197</v>
      </c>
      <c r="M8" s="436"/>
      <c r="N8" s="433" t="s">
        <v>72</v>
      </c>
      <c r="O8" s="458"/>
      <c r="P8" s="163" t="s">
        <v>219</v>
      </c>
      <c r="Q8" s="48"/>
      <c r="R8" s="459" t="s">
        <v>73</v>
      </c>
      <c r="S8" s="460"/>
      <c r="T8" s="49"/>
      <c r="U8" s="49"/>
    </row>
    <row r="9" spans="1:21" s="50" customFormat="1" ht="15.75" thickBot="1" x14ac:dyDescent="0.25">
      <c r="A9" s="243" t="s">
        <v>74</v>
      </c>
      <c r="B9" s="154" t="s">
        <v>75</v>
      </c>
      <c r="C9" s="414" t="s">
        <v>76</v>
      </c>
      <c r="D9" s="415"/>
      <c r="E9" s="154" t="s">
        <v>77</v>
      </c>
      <c r="F9" s="162" t="s">
        <v>78</v>
      </c>
      <c r="G9" s="180" t="s">
        <v>79</v>
      </c>
      <c r="H9" s="9" t="s">
        <v>80</v>
      </c>
      <c r="I9" s="9" t="s">
        <v>81</v>
      </c>
      <c r="J9" s="9" t="s">
        <v>80</v>
      </c>
      <c r="K9" s="9" t="s">
        <v>81</v>
      </c>
      <c r="L9" s="9" t="s">
        <v>80</v>
      </c>
      <c r="M9" s="9" t="s">
        <v>81</v>
      </c>
      <c r="N9" s="9" t="s">
        <v>80</v>
      </c>
      <c r="O9" s="9" t="s">
        <v>81</v>
      </c>
      <c r="P9" s="164"/>
      <c r="R9" s="51"/>
      <c r="S9" s="52"/>
      <c r="T9" s="49"/>
      <c r="U9" s="49"/>
    </row>
    <row r="10" spans="1:21" s="50" customFormat="1" ht="15" x14ac:dyDescent="0.2">
      <c r="A10" s="244" t="str">
        <f>IF(B5=0,"PI",B5)</f>
        <v>PI</v>
      </c>
      <c r="B10" s="245"/>
      <c r="C10" s="246">
        <v>9</v>
      </c>
      <c r="D10" s="14" t="s">
        <v>82</v>
      </c>
      <c r="E10" s="247"/>
      <c r="F10" s="248"/>
      <c r="G10" s="15">
        <v>0</v>
      </c>
      <c r="H10" s="10">
        <f>TRUNC(ROUND(($B10/$C10)*$E10*(1-$G10),0),0)</f>
        <v>0</v>
      </c>
      <c r="I10" s="10">
        <f>TRUNC(ROUND(($B10/$C10)*$E10*$G10,0),0)</f>
        <v>0</v>
      </c>
      <c r="J10" s="10">
        <f>TRUNC(ROUND(H10*1.03,0),0)</f>
        <v>0</v>
      </c>
      <c r="K10" s="10">
        <f>TRUNC(ROUND(I10*1.03,0),0)</f>
        <v>0</v>
      </c>
      <c r="L10" s="10">
        <f>TRUNC(ROUND(J10*1.03,0),0)</f>
        <v>0</v>
      </c>
      <c r="M10" s="10">
        <f>TRUNC(ROUND(K10*1.03,0),0)</f>
        <v>0</v>
      </c>
      <c r="N10" s="35">
        <f>SUM($H10,$J10,$L10)</f>
        <v>0</v>
      </c>
      <c r="O10" s="35">
        <f>SUM($I10,$K10,$M10)</f>
        <v>0</v>
      </c>
      <c r="P10" s="165"/>
      <c r="R10" s="53" t="s">
        <v>83</v>
      </c>
      <c r="S10" s="54">
        <v>44378</v>
      </c>
      <c r="T10" s="49"/>
      <c r="U10" s="49"/>
    </row>
    <row r="11" spans="1:21" s="50" customFormat="1" ht="15" x14ac:dyDescent="0.2">
      <c r="A11" s="249" t="s">
        <v>84</v>
      </c>
      <c r="B11" s="174"/>
      <c r="C11" s="175"/>
      <c r="D11" s="176"/>
      <c r="E11" s="173"/>
      <c r="F11" s="172"/>
      <c r="G11" s="11">
        <v>0</v>
      </c>
      <c r="H11" s="10">
        <f>TRUNC(ROUND(($B10/$C10)*$F11*(1-$G11),0),0)</f>
        <v>0</v>
      </c>
      <c r="I11" s="10">
        <f>TRUNC(ROUND(($B10/$C10)*$F11*$G11,0),0)</f>
        <v>0</v>
      </c>
      <c r="J11" s="10">
        <f t="shared" ref="J11:K27" si="0">TRUNC(ROUND(H11*1.03,0),0)</f>
        <v>0</v>
      </c>
      <c r="K11" s="10">
        <f t="shared" si="0"/>
        <v>0</v>
      </c>
      <c r="L11" s="10">
        <f t="shared" ref="L11:M27" si="1">TRUNC(ROUND(J11*1.03,0),0)</f>
        <v>0</v>
      </c>
      <c r="M11" s="10">
        <f t="shared" si="1"/>
        <v>0</v>
      </c>
      <c r="N11" s="35">
        <f t="shared" ref="N11:N28" si="2">SUM($H11,$J11,$L11)</f>
        <v>0</v>
      </c>
      <c r="O11" s="35">
        <f t="shared" ref="O11:O28" si="3">SUM($I11,$K11,$M11)</f>
        <v>0</v>
      </c>
      <c r="P11" s="165"/>
      <c r="R11" s="55" t="s">
        <v>65</v>
      </c>
      <c r="S11" s="56">
        <v>0.5</v>
      </c>
      <c r="T11" s="49"/>
      <c r="U11" s="49"/>
    </row>
    <row r="12" spans="1:21" s="50" customFormat="1" ht="15" x14ac:dyDescent="0.2">
      <c r="A12" s="249" t="s">
        <v>85</v>
      </c>
      <c r="B12" s="170"/>
      <c r="C12" s="171">
        <v>9</v>
      </c>
      <c r="D12" s="17" t="s">
        <v>82</v>
      </c>
      <c r="E12" s="172"/>
      <c r="F12" s="173"/>
      <c r="G12" s="11">
        <v>0</v>
      </c>
      <c r="H12" s="10">
        <f>TRUNC(ROUND(($B12/$C12)*$E12*(1-$G12),0),0)</f>
        <v>0</v>
      </c>
      <c r="I12" s="10">
        <f>TRUNC(ROUND(($B12/$C12)*$E12*$G12,0),0)</f>
        <v>0</v>
      </c>
      <c r="J12" s="10">
        <f t="shared" si="0"/>
        <v>0</v>
      </c>
      <c r="K12" s="10">
        <f t="shared" si="0"/>
        <v>0</v>
      </c>
      <c r="L12" s="10">
        <f t="shared" si="1"/>
        <v>0</v>
      </c>
      <c r="M12" s="10">
        <f t="shared" si="1"/>
        <v>0</v>
      </c>
      <c r="N12" s="35">
        <f t="shared" si="2"/>
        <v>0</v>
      </c>
      <c r="O12" s="35">
        <f t="shared" si="3"/>
        <v>0</v>
      </c>
      <c r="P12" s="165"/>
      <c r="R12" s="55" t="s">
        <v>86</v>
      </c>
      <c r="S12" s="56">
        <v>0.49</v>
      </c>
      <c r="T12" s="49"/>
      <c r="U12" s="49"/>
    </row>
    <row r="13" spans="1:21" s="50" customFormat="1" ht="15" x14ac:dyDescent="0.2">
      <c r="A13" s="249" t="s">
        <v>87</v>
      </c>
      <c r="B13" s="174"/>
      <c r="C13" s="177"/>
      <c r="D13" s="176"/>
      <c r="E13" s="173"/>
      <c r="F13" s="172"/>
      <c r="G13" s="11">
        <v>0</v>
      </c>
      <c r="H13" s="10">
        <f>TRUNC(ROUND(($B12/$C12)*$F13*(1-$G13),0),0)</f>
        <v>0</v>
      </c>
      <c r="I13" s="10">
        <f>TRUNC(ROUND(($B12/$C12)*$F13*$G13,0),0)</f>
        <v>0</v>
      </c>
      <c r="J13" s="10">
        <f t="shared" si="0"/>
        <v>0</v>
      </c>
      <c r="K13" s="10">
        <f t="shared" si="0"/>
        <v>0</v>
      </c>
      <c r="L13" s="10">
        <f t="shared" si="1"/>
        <v>0</v>
      </c>
      <c r="M13" s="10">
        <f t="shared" si="1"/>
        <v>0</v>
      </c>
      <c r="N13" s="35">
        <f t="shared" si="2"/>
        <v>0</v>
      </c>
      <c r="O13" s="35">
        <f t="shared" si="3"/>
        <v>0</v>
      </c>
      <c r="P13" s="165"/>
      <c r="R13" s="55" t="s">
        <v>88</v>
      </c>
      <c r="S13" s="56">
        <v>0.38</v>
      </c>
      <c r="T13" s="49"/>
      <c r="U13" s="49"/>
    </row>
    <row r="14" spans="1:21" s="50" customFormat="1" ht="15" x14ac:dyDescent="0.2">
      <c r="A14" s="249" t="s">
        <v>89</v>
      </c>
      <c r="B14" s="170"/>
      <c r="C14" s="171">
        <v>9</v>
      </c>
      <c r="D14" s="17" t="s">
        <v>82</v>
      </c>
      <c r="E14" s="172"/>
      <c r="F14" s="173"/>
      <c r="G14" s="11">
        <v>0</v>
      </c>
      <c r="H14" s="10">
        <f>TRUNC(ROUND(($B14/$C14)*$E14*(1-$G14),0),0)</f>
        <v>0</v>
      </c>
      <c r="I14" s="10">
        <f>TRUNC(ROUND(($B14/$C14)*$E14*$G14,0),0)</f>
        <v>0</v>
      </c>
      <c r="J14" s="10">
        <f t="shared" si="0"/>
        <v>0</v>
      </c>
      <c r="K14" s="10">
        <f t="shared" si="0"/>
        <v>0</v>
      </c>
      <c r="L14" s="10">
        <f t="shared" si="1"/>
        <v>0</v>
      </c>
      <c r="M14" s="10">
        <f t="shared" si="1"/>
        <v>0</v>
      </c>
      <c r="N14" s="35">
        <f t="shared" si="2"/>
        <v>0</v>
      </c>
      <c r="O14" s="35">
        <f t="shared" si="3"/>
        <v>0</v>
      </c>
      <c r="P14" s="165"/>
      <c r="R14" s="55" t="s">
        <v>90</v>
      </c>
      <c r="S14" s="56">
        <v>0.26</v>
      </c>
      <c r="T14" s="49"/>
      <c r="U14" s="49"/>
    </row>
    <row r="15" spans="1:21" s="50" customFormat="1" ht="15.75" thickBot="1" x14ac:dyDescent="0.25">
      <c r="A15" s="249" t="s">
        <v>91</v>
      </c>
      <c r="B15" s="174"/>
      <c r="C15" s="177"/>
      <c r="D15" s="178"/>
      <c r="E15" s="173"/>
      <c r="F15" s="172"/>
      <c r="G15" s="11">
        <v>0</v>
      </c>
      <c r="H15" s="10">
        <f>TRUNC(ROUND(($B14/$C14)*$F15*(1-$G15),0),0)</f>
        <v>0</v>
      </c>
      <c r="I15" s="10">
        <f>TRUNC(ROUND(($B14/$C14)*$F15*$G15,0),0)</f>
        <v>0</v>
      </c>
      <c r="J15" s="10">
        <f t="shared" si="0"/>
        <v>0</v>
      </c>
      <c r="K15" s="10">
        <f t="shared" si="0"/>
        <v>0</v>
      </c>
      <c r="L15" s="10">
        <f t="shared" si="1"/>
        <v>0</v>
      </c>
      <c r="M15" s="10">
        <f t="shared" si="1"/>
        <v>0</v>
      </c>
      <c r="N15" s="35">
        <f t="shared" si="2"/>
        <v>0</v>
      </c>
      <c r="O15" s="35">
        <f t="shared" si="3"/>
        <v>0</v>
      </c>
      <c r="P15" s="165"/>
      <c r="R15" s="57"/>
      <c r="S15" s="58"/>
      <c r="T15" s="49"/>
      <c r="U15" s="49"/>
    </row>
    <row r="16" spans="1:21" s="50" customFormat="1" ht="16.5" thickTop="1" thickBot="1" x14ac:dyDescent="0.25">
      <c r="A16" s="249" t="s">
        <v>92</v>
      </c>
      <c r="B16" s="170"/>
      <c r="C16" s="171">
        <v>9</v>
      </c>
      <c r="D16" s="17" t="s">
        <v>82</v>
      </c>
      <c r="E16" s="172"/>
      <c r="F16" s="173"/>
      <c r="G16" s="11">
        <v>0</v>
      </c>
      <c r="H16" s="10">
        <f>TRUNC(ROUND(($B16/$C16)*$E16*(1-$G16),0),0)</f>
        <v>0</v>
      </c>
      <c r="I16" s="10">
        <f>TRUNC(ROUND(($B16/$C16)*$E16*$G16,0),0)</f>
        <v>0</v>
      </c>
      <c r="J16" s="10">
        <f t="shared" si="0"/>
        <v>0</v>
      </c>
      <c r="K16" s="10">
        <f t="shared" si="0"/>
        <v>0</v>
      </c>
      <c r="L16" s="10">
        <f t="shared" si="1"/>
        <v>0</v>
      </c>
      <c r="M16" s="10">
        <f t="shared" si="1"/>
        <v>0</v>
      </c>
      <c r="N16" s="35">
        <f t="shared" si="2"/>
        <v>0</v>
      </c>
      <c r="O16" s="35">
        <f t="shared" si="3"/>
        <v>0</v>
      </c>
      <c r="P16" s="165"/>
      <c r="R16" s="49"/>
      <c r="S16" s="49"/>
      <c r="T16" s="49"/>
      <c r="U16" s="49"/>
    </row>
    <row r="17" spans="1:21" s="50" customFormat="1" ht="15" x14ac:dyDescent="0.2">
      <c r="A17" s="249" t="s">
        <v>93</v>
      </c>
      <c r="B17" s="174"/>
      <c r="C17" s="177"/>
      <c r="D17" s="178"/>
      <c r="E17" s="173"/>
      <c r="F17" s="172"/>
      <c r="G17" s="11">
        <v>0</v>
      </c>
      <c r="H17" s="10">
        <f>TRUNC(ROUND(($B16/$C16)*$F17*(1-$G17),0),0)</f>
        <v>0</v>
      </c>
      <c r="I17" s="10">
        <f>TRUNC(ROUND(($B16/$C16)*$F17*$G17,0),0)</f>
        <v>0</v>
      </c>
      <c r="J17" s="10">
        <f t="shared" si="0"/>
        <v>0</v>
      </c>
      <c r="K17" s="10">
        <f t="shared" si="0"/>
        <v>0</v>
      </c>
      <c r="L17" s="10">
        <f t="shared" si="1"/>
        <v>0</v>
      </c>
      <c r="M17" s="10">
        <f t="shared" si="1"/>
        <v>0</v>
      </c>
      <c r="N17" s="35">
        <f t="shared" si="2"/>
        <v>0</v>
      </c>
      <c r="O17" s="35">
        <f t="shared" si="3"/>
        <v>0</v>
      </c>
      <c r="P17" s="165"/>
      <c r="R17" s="379" t="s">
        <v>94</v>
      </c>
      <c r="S17" s="380"/>
      <c r="T17" s="381"/>
      <c r="U17" s="49"/>
    </row>
    <row r="18" spans="1:21" s="50" customFormat="1" ht="15" x14ac:dyDescent="0.2">
      <c r="A18" s="249" t="s">
        <v>95</v>
      </c>
      <c r="B18" s="170"/>
      <c r="C18" s="171">
        <v>9</v>
      </c>
      <c r="D18" s="17" t="s">
        <v>82</v>
      </c>
      <c r="E18" s="172"/>
      <c r="F18" s="173"/>
      <c r="G18" s="11">
        <v>0</v>
      </c>
      <c r="H18" s="10">
        <f>TRUNC(ROUND(($B18/$C18)*$E18*(1-$G18),0),0)</f>
        <v>0</v>
      </c>
      <c r="I18" s="10">
        <f>TRUNC(ROUND(($B18/$C18)*$E18*$G18,0),0)</f>
        <v>0</v>
      </c>
      <c r="J18" s="10">
        <f t="shared" si="0"/>
        <v>0</v>
      </c>
      <c r="K18" s="10">
        <f t="shared" si="0"/>
        <v>0</v>
      </c>
      <c r="L18" s="10">
        <f t="shared" si="1"/>
        <v>0</v>
      </c>
      <c r="M18" s="10">
        <f t="shared" si="1"/>
        <v>0</v>
      </c>
      <c r="N18" s="35">
        <f t="shared" si="2"/>
        <v>0</v>
      </c>
      <c r="O18" s="35">
        <f t="shared" si="3"/>
        <v>0</v>
      </c>
      <c r="P18" s="165"/>
      <c r="R18" s="382" t="s">
        <v>96</v>
      </c>
      <c r="S18" s="383"/>
      <c r="T18" s="384"/>
      <c r="U18" s="49"/>
    </row>
    <row r="19" spans="1:21" s="50" customFormat="1" ht="15.75" thickBot="1" x14ac:dyDescent="0.25">
      <c r="A19" s="249" t="s">
        <v>97</v>
      </c>
      <c r="B19" s="174"/>
      <c r="C19" s="177"/>
      <c r="D19" s="178"/>
      <c r="E19" s="173"/>
      <c r="F19" s="172"/>
      <c r="G19" s="11">
        <v>0</v>
      </c>
      <c r="H19" s="10">
        <f>TRUNC(ROUND(($B18/$C18)*$F19*(1-$G19),0),0)</f>
        <v>0</v>
      </c>
      <c r="I19" s="10">
        <f>TRUNC(ROUND(($B18/$C18)*$F19*$G19,0),0)</f>
        <v>0</v>
      </c>
      <c r="J19" s="10">
        <f t="shared" si="0"/>
        <v>0</v>
      </c>
      <c r="K19" s="10">
        <f t="shared" si="0"/>
        <v>0</v>
      </c>
      <c r="L19" s="10">
        <f t="shared" si="1"/>
        <v>0</v>
      </c>
      <c r="M19" s="10">
        <f t="shared" si="1"/>
        <v>0</v>
      </c>
      <c r="N19" s="35">
        <f t="shared" si="2"/>
        <v>0</v>
      </c>
      <c r="O19" s="35">
        <f t="shared" si="3"/>
        <v>0</v>
      </c>
      <c r="P19" s="165"/>
      <c r="R19" s="385"/>
      <c r="S19" s="386"/>
      <c r="T19" s="387"/>
      <c r="U19" s="49"/>
    </row>
    <row r="20" spans="1:21" s="50" customFormat="1" ht="15" x14ac:dyDescent="0.2">
      <c r="A20" s="249" t="s">
        <v>98</v>
      </c>
      <c r="B20" s="170"/>
      <c r="C20" s="171">
        <v>12</v>
      </c>
      <c r="D20" s="17" t="s">
        <v>82</v>
      </c>
      <c r="E20" s="172"/>
      <c r="F20" s="173"/>
      <c r="G20" s="11">
        <v>0</v>
      </c>
      <c r="H20" s="10">
        <f>TRUNC(ROUND(($B20/$C20)*$E20*(1-$G20),0))</f>
        <v>0</v>
      </c>
      <c r="I20" s="10">
        <f>TRUNC(ROUND(($B20/$C20)*$E20*$G20,0))</f>
        <v>0</v>
      </c>
      <c r="J20" s="10">
        <f t="shared" si="0"/>
        <v>0</v>
      </c>
      <c r="K20" s="10">
        <f t="shared" si="0"/>
        <v>0</v>
      </c>
      <c r="L20" s="10">
        <f t="shared" si="1"/>
        <v>0</v>
      </c>
      <c r="M20" s="10">
        <f t="shared" si="1"/>
        <v>0</v>
      </c>
      <c r="N20" s="35">
        <f t="shared" si="2"/>
        <v>0</v>
      </c>
      <c r="O20" s="35">
        <f t="shared" si="3"/>
        <v>0</v>
      </c>
      <c r="P20" s="165"/>
      <c r="R20" s="97" t="str">
        <f>R10</f>
        <v>Start date on or after:</v>
      </c>
      <c r="S20" s="128">
        <v>45839</v>
      </c>
      <c r="T20" s="126">
        <v>46204</v>
      </c>
      <c r="U20" s="49"/>
    </row>
    <row r="21" spans="1:21" s="50" customFormat="1" ht="15" x14ac:dyDescent="0.2">
      <c r="A21" s="249" t="s">
        <v>99</v>
      </c>
      <c r="B21" s="170"/>
      <c r="C21" s="171">
        <v>12</v>
      </c>
      <c r="D21" s="17" t="s">
        <v>82</v>
      </c>
      <c r="E21" s="172"/>
      <c r="F21" s="173"/>
      <c r="G21" s="11">
        <v>0</v>
      </c>
      <c r="H21" s="10">
        <f>TRUNC(ROUND(($B21/$C21)*$E21*(1-$G21),0))</f>
        <v>0</v>
      </c>
      <c r="I21" s="10">
        <f>TRUNC(ROUND(($B21/$C21)*$E21*$G21,0))</f>
        <v>0</v>
      </c>
      <c r="J21" s="10">
        <f t="shared" si="0"/>
        <v>0</v>
      </c>
      <c r="K21" s="10">
        <f t="shared" si="0"/>
        <v>0</v>
      </c>
      <c r="L21" s="10">
        <f t="shared" si="1"/>
        <v>0</v>
      </c>
      <c r="M21" s="10">
        <f t="shared" si="1"/>
        <v>0</v>
      </c>
      <c r="N21" s="35">
        <f t="shared" si="2"/>
        <v>0</v>
      </c>
      <c r="O21" s="35">
        <f t="shared" si="3"/>
        <v>0</v>
      </c>
      <c r="P21" s="165"/>
      <c r="R21" s="98" t="s">
        <v>100</v>
      </c>
      <c r="S21" s="129">
        <v>0.23899999999999999</v>
      </c>
      <c r="T21" s="127">
        <v>0.24099999999999999</v>
      </c>
      <c r="U21" s="49"/>
    </row>
    <row r="22" spans="1:21" s="50" customFormat="1" ht="15" x14ac:dyDescent="0.2">
      <c r="A22" s="249" t="s">
        <v>101</v>
      </c>
      <c r="B22" s="170"/>
      <c r="C22" s="171">
        <v>12</v>
      </c>
      <c r="D22" s="179" t="s">
        <v>82</v>
      </c>
      <c r="E22" s="172"/>
      <c r="F22" s="173"/>
      <c r="G22" s="11">
        <v>0</v>
      </c>
      <c r="H22" s="10">
        <f>TRUNC(ROUND(($B22/$C22)*$E22*(1-$G22),0))</f>
        <v>0</v>
      </c>
      <c r="I22" s="10">
        <f>TRUNC(ROUND(($B22/$C22)*$E22*$G22,0))</f>
        <v>0</v>
      </c>
      <c r="J22" s="10">
        <f t="shared" si="0"/>
        <v>0</v>
      </c>
      <c r="K22" s="10">
        <f t="shared" si="0"/>
        <v>0</v>
      </c>
      <c r="L22" s="10">
        <f t="shared" si="1"/>
        <v>0</v>
      </c>
      <c r="M22" s="10">
        <f t="shared" si="1"/>
        <v>0</v>
      </c>
      <c r="N22" s="35">
        <f t="shared" si="2"/>
        <v>0</v>
      </c>
      <c r="O22" s="35">
        <f t="shared" si="3"/>
        <v>0</v>
      </c>
      <c r="P22" s="165"/>
      <c r="R22" s="98" t="s">
        <v>102</v>
      </c>
      <c r="S22" s="129">
        <v>0.14599999999999999</v>
      </c>
      <c r="T22" s="127">
        <v>0.156</v>
      </c>
      <c r="U22" s="49"/>
    </row>
    <row r="23" spans="1:21" s="50" customFormat="1" ht="15.75" thickBot="1" x14ac:dyDescent="0.25">
      <c r="A23" s="250" t="s">
        <v>103</v>
      </c>
      <c r="B23" s="251"/>
      <c r="C23" s="252">
        <v>12</v>
      </c>
      <c r="D23" s="253" t="s">
        <v>82</v>
      </c>
      <c r="E23" s="254"/>
      <c r="F23" s="255"/>
      <c r="G23" s="23">
        <v>0</v>
      </c>
      <c r="H23" s="10">
        <f>TRUNC(ROUND(($B23/$C23)*$E23*(1-$G23),0))</f>
        <v>0</v>
      </c>
      <c r="I23" s="10">
        <f>TRUNC(ROUND(($B23/$C23)*$E23*$G23,0))</f>
        <v>0</v>
      </c>
      <c r="J23" s="10">
        <f t="shared" si="0"/>
        <v>0</v>
      </c>
      <c r="K23" s="10">
        <f t="shared" si="0"/>
        <v>0</v>
      </c>
      <c r="L23" s="10">
        <f t="shared" si="1"/>
        <v>0</v>
      </c>
      <c r="M23" s="10">
        <f t="shared" si="1"/>
        <v>0</v>
      </c>
      <c r="N23" s="35">
        <f t="shared" si="2"/>
        <v>0</v>
      </c>
      <c r="O23" s="35">
        <f t="shared" si="3"/>
        <v>0</v>
      </c>
      <c r="P23" s="165"/>
      <c r="R23" s="98" t="s">
        <v>104</v>
      </c>
      <c r="S23" s="129">
        <v>0.06</v>
      </c>
      <c r="T23" s="127">
        <v>7.2999999999999995E-2</v>
      </c>
      <c r="U23" s="49"/>
    </row>
    <row r="24" spans="1:21" s="50" customFormat="1" ht="15" x14ac:dyDescent="0.2">
      <c r="A24" s="257" t="s">
        <v>105</v>
      </c>
      <c r="B24" s="258"/>
      <c r="C24" s="14"/>
      <c r="D24" s="14"/>
      <c r="E24" s="259" t="s">
        <v>106</v>
      </c>
      <c r="F24" s="260"/>
      <c r="G24" s="15">
        <v>0</v>
      </c>
      <c r="H24" s="10">
        <f>TRUNC(ROUND($C24*$D24*$F24*(1-$G24),0),0)</f>
        <v>0</v>
      </c>
      <c r="I24" s="10">
        <f>TRUNC(ROUND($C24*$D24*$F24*$G24,0),0)</f>
        <v>0</v>
      </c>
      <c r="J24" s="10">
        <f t="shared" si="0"/>
        <v>0</v>
      </c>
      <c r="K24" s="10">
        <f t="shared" si="0"/>
        <v>0</v>
      </c>
      <c r="L24" s="10">
        <f t="shared" si="1"/>
        <v>0</v>
      </c>
      <c r="M24" s="10">
        <f t="shared" si="1"/>
        <v>0</v>
      </c>
      <c r="N24" s="35">
        <f t="shared" si="2"/>
        <v>0</v>
      </c>
      <c r="O24" s="35">
        <f t="shared" si="3"/>
        <v>0</v>
      </c>
      <c r="P24" s="165"/>
      <c r="R24" s="98" t="s">
        <v>107</v>
      </c>
      <c r="S24" s="129">
        <v>5.1999999999999998E-2</v>
      </c>
      <c r="T24" s="127">
        <v>6.4000000000000001E-2</v>
      </c>
      <c r="U24" s="49"/>
    </row>
    <row r="25" spans="1:21" s="50" customFormat="1" ht="15" x14ac:dyDescent="0.2">
      <c r="A25" s="261" t="s">
        <v>108</v>
      </c>
      <c r="B25" s="12"/>
      <c r="C25" s="16"/>
      <c r="D25" s="17"/>
      <c r="E25" s="18" t="s">
        <v>106</v>
      </c>
      <c r="F25" s="19"/>
      <c r="G25" s="11">
        <v>0</v>
      </c>
      <c r="H25" s="10">
        <f>TRUNC(ROUND($C25*$D25*$F25*(1-$G25),0),0)</f>
        <v>0</v>
      </c>
      <c r="I25" s="10">
        <f>TRUNC(ROUND($C25*$D25*$F25*$G25,0),0)</f>
        <v>0</v>
      </c>
      <c r="J25" s="10">
        <f t="shared" si="0"/>
        <v>0</v>
      </c>
      <c r="K25" s="10">
        <f t="shared" si="0"/>
        <v>0</v>
      </c>
      <c r="L25" s="10">
        <f t="shared" si="1"/>
        <v>0</v>
      </c>
      <c r="M25" s="10">
        <f t="shared" si="1"/>
        <v>0</v>
      </c>
      <c r="N25" s="35">
        <f t="shared" si="2"/>
        <v>0</v>
      </c>
      <c r="O25" s="35">
        <f t="shared" si="3"/>
        <v>0</v>
      </c>
      <c r="P25" s="165"/>
      <c r="R25" s="98" t="s">
        <v>109</v>
      </c>
      <c r="S25" s="129">
        <v>1E-3</v>
      </c>
      <c r="T25" s="127">
        <v>1E-3</v>
      </c>
      <c r="U25" s="49"/>
    </row>
    <row r="26" spans="1:21" s="50" customFormat="1" ht="15.75" thickBot="1" x14ac:dyDescent="0.25">
      <c r="A26" s="261" t="s">
        <v>110</v>
      </c>
      <c r="B26" s="262"/>
      <c r="C26" s="16"/>
      <c r="D26" s="20"/>
      <c r="E26" s="13" t="s">
        <v>111</v>
      </c>
      <c r="F26" s="21"/>
      <c r="G26" s="11">
        <v>0</v>
      </c>
      <c r="H26" s="10">
        <f>TRUNC(ROUND($C26*$D26*$F26*(1-$G26),0),0)</f>
        <v>0</v>
      </c>
      <c r="I26" s="10">
        <f>TRUNC(ROUND($C26*$D26*$F26*$G26,0),0)</f>
        <v>0</v>
      </c>
      <c r="J26" s="10">
        <f t="shared" si="0"/>
        <v>0</v>
      </c>
      <c r="K26" s="10">
        <f t="shared" si="0"/>
        <v>0</v>
      </c>
      <c r="L26" s="10">
        <f t="shared" si="1"/>
        <v>0</v>
      </c>
      <c r="M26" s="10">
        <f t="shared" si="1"/>
        <v>0</v>
      </c>
      <c r="N26" s="35">
        <f t="shared" si="2"/>
        <v>0</v>
      </c>
      <c r="O26" s="35">
        <f t="shared" si="3"/>
        <v>0</v>
      </c>
      <c r="P26" s="165"/>
      <c r="R26" s="100"/>
      <c r="S26" s="130"/>
      <c r="T26" s="125"/>
      <c r="U26" s="49"/>
    </row>
    <row r="27" spans="1:21" s="50" customFormat="1" ht="15.75" thickBot="1" x14ac:dyDescent="0.25">
      <c r="A27" s="263" t="s">
        <v>112</v>
      </c>
      <c r="B27" s="22"/>
      <c r="C27" s="264"/>
      <c r="D27" s="265"/>
      <c r="E27" s="266" t="s">
        <v>111</v>
      </c>
      <c r="F27" s="267"/>
      <c r="G27" s="23">
        <v>0</v>
      </c>
      <c r="H27" s="10">
        <f>TRUNC(ROUND($C27*$D27*$F27*(1-$G27),0),0)</f>
        <v>0</v>
      </c>
      <c r="I27" s="10">
        <f>TRUNC(ROUND($C27*$D27*$F27*$G27,0),0)</f>
        <v>0</v>
      </c>
      <c r="J27" s="10">
        <f t="shared" si="0"/>
        <v>0</v>
      </c>
      <c r="K27" s="10">
        <f t="shared" si="0"/>
        <v>0</v>
      </c>
      <c r="L27" s="10">
        <f t="shared" si="1"/>
        <v>0</v>
      </c>
      <c r="M27" s="10">
        <f t="shared" si="1"/>
        <v>0</v>
      </c>
      <c r="N27" s="35">
        <f t="shared" si="2"/>
        <v>0</v>
      </c>
      <c r="O27" s="35">
        <f t="shared" si="3"/>
        <v>0</v>
      </c>
      <c r="P27" s="165"/>
      <c r="R27" s="49"/>
      <c r="S27" s="49"/>
      <c r="T27" s="49"/>
      <c r="U27" s="49"/>
    </row>
    <row r="28" spans="1:21" s="50" customFormat="1" ht="15" x14ac:dyDescent="0.25">
      <c r="A28" s="157" t="s">
        <v>113</v>
      </c>
      <c r="B28" s="157"/>
      <c r="C28" s="157"/>
      <c r="D28" s="157"/>
      <c r="E28" s="157"/>
      <c r="F28" s="157"/>
      <c r="G28" s="157"/>
      <c r="H28" s="36">
        <f>SUM(H10:H27)</f>
        <v>0</v>
      </c>
      <c r="I28" s="36">
        <f>SUM(I10:I27)</f>
        <v>0</v>
      </c>
      <c r="J28" s="36">
        <f t="shared" ref="J28:M28" si="4">SUM(J10:J27)</f>
        <v>0</v>
      </c>
      <c r="K28" s="36">
        <f t="shared" si="4"/>
        <v>0</v>
      </c>
      <c r="L28" s="36">
        <f t="shared" si="4"/>
        <v>0</v>
      </c>
      <c r="M28" s="36">
        <f t="shared" si="4"/>
        <v>0</v>
      </c>
      <c r="N28" s="36">
        <f t="shared" si="2"/>
        <v>0</v>
      </c>
      <c r="O28" s="36">
        <f t="shared" si="3"/>
        <v>0</v>
      </c>
      <c r="P28" s="166"/>
      <c r="R28" s="388" t="s">
        <v>218</v>
      </c>
      <c r="S28" s="389"/>
      <c r="T28" s="389"/>
      <c r="U28" s="390"/>
    </row>
    <row r="29" spans="1:21" s="50" customFormat="1" x14ac:dyDescent="0.2">
      <c r="A29" s="148" t="s">
        <v>114</v>
      </c>
      <c r="B29" s="148"/>
      <c r="C29" s="412" t="s">
        <v>115</v>
      </c>
      <c r="D29" s="412"/>
      <c r="E29" s="412"/>
      <c r="F29" s="181"/>
      <c r="G29" s="25"/>
      <c r="H29" s="12"/>
      <c r="I29" s="12"/>
      <c r="J29" s="12"/>
      <c r="K29" s="12"/>
      <c r="L29" s="12"/>
      <c r="M29" s="12"/>
      <c r="N29" s="99"/>
      <c r="O29" s="99"/>
      <c r="P29" s="165"/>
      <c r="R29" s="67"/>
      <c r="S29" s="68"/>
      <c r="T29" s="69" t="s">
        <v>116</v>
      </c>
      <c r="U29" s="70" t="s">
        <v>117</v>
      </c>
    </row>
    <row r="30" spans="1:21" s="50" customFormat="1" x14ac:dyDescent="0.2">
      <c r="A30" s="59" t="str">
        <f>R21</f>
        <v>Academic/Calendar Salary</v>
      </c>
      <c r="B30" s="148"/>
      <c r="C30" s="369">
        <f xml:space="preserve"> IF($B$4&gt;=$T$20,T21,S21)</f>
        <v>0.23899999999999999</v>
      </c>
      <c r="D30" s="369"/>
      <c r="E30" s="369"/>
      <c r="F30" s="101"/>
      <c r="G30" s="101"/>
      <c r="H30" s="35">
        <f t="shared" ref="H30:M30" si="5">TRUNC(ROUND(SUM(H10,H12,H14,H16,H18,H20:H23)*$C30,0),0)</f>
        <v>0</v>
      </c>
      <c r="I30" s="35">
        <f t="shared" si="5"/>
        <v>0</v>
      </c>
      <c r="J30" s="35">
        <f t="shared" si="5"/>
        <v>0</v>
      </c>
      <c r="K30" s="35">
        <f t="shared" si="5"/>
        <v>0</v>
      </c>
      <c r="L30" s="35">
        <f t="shared" si="5"/>
        <v>0</v>
      </c>
      <c r="M30" s="35">
        <f t="shared" si="5"/>
        <v>0</v>
      </c>
      <c r="N30" s="35">
        <f t="shared" ref="N30:N36" si="6">SUM($H30,$J30,$L30)</f>
        <v>0</v>
      </c>
      <c r="O30" s="35">
        <f t="shared" ref="O30:O36" si="7">SUM($I30,$K30,$M30)</f>
        <v>0</v>
      </c>
      <c r="P30" s="165"/>
      <c r="R30" s="71" t="s">
        <v>118</v>
      </c>
      <c r="S30" s="68"/>
      <c r="T30" s="72">
        <v>473.47</v>
      </c>
      <c r="U30" s="73">
        <v>497.14350000000007</v>
      </c>
    </row>
    <row r="31" spans="1:21" s="50" customFormat="1" x14ac:dyDescent="0.2">
      <c r="A31" s="59" t="str">
        <f t="shared" ref="A31:A34" si="8">R22</f>
        <v>Summer salary</v>
      </c>
      <c r="B31" s="148"/>
      <c r="C31" s="369">
        <f xml:space="preserve"> IF($B$4&gt;=$T$20,T22,S22)</f>
        <v>0.14599999999999999</v>
      </c>
      <c r="D31" s="369"/>
      <c r="E31" s="369"/>
      <c r="F31" s="101"/>
      <c r="G31" s="101"/>
      <c r="H31" s="35">
        <f t="shared" ref="H31:M31" si="9">TRUNC(ROUND(SUM(H11,H13,H15,H17,H19)*$C31,0),0)</f>
        <v>0</v>
      </c>
      <c r="I31" s="35">
        <f t="shared" si="9"/>
        <v>0</v>
      </c>
      <c r="J31" s="35">
        <f t="shared" si="9"/>
        <v>0</v>
      </c>
      <c r="K31" s="35">
        <f t="shared" si="9"/>
        <v>0</v>
      </c>
      <c r="L31" s="35">
        <f t="shared" si="9"/>
        <v>0</v>
      </c>
      <c r="M31" s="35">
        <f t="shared" si="9"/>
        <v>0</v>
      </c>
      <c r="N31" s="35">
        <f t="shared" si="6"/>
        <v>0</v>
      </c>
      <c r="O31" s="35">
        <f t="shared" si="7"/>
        <v>0</v>
      </c>
      <c r="P31" s="165"/>
      <c r="R31" s="71" t="s">
        <v>119</v>
      </c>
      <c r="S31" s="68"/>
      <c r="T31" s="74">
        <v>601.31000000000006</v>
      </c>
      <c r="U31" s="73">
        <v>631.3755000000001</v>
      </c>
    </row>
    <row r="32" spans="1:21" s="50" customFormat="1" x14ac:dyDescent="0.2">
      <c r="A32" s="59" t="str">
        <f t="shared" si="8"/>
        <v>GA salary</v>
      </c>
      <c r="B32" s="148"/>
      <c r="C32" s="369">
        <f xml:space="preserve"> IF($B$4&gt;=$T$20,T23,S23)</f>
        <v>0.06</v>
      </c>
      <c r="D32" s="369"/>
      <c r="E32" s="369"/>
      <c r="F32" s="101"/>
      <c r="G32" s="101"/>
      <c r="H32" s="35">
        <f t="shared" ref="H32:M32" si="10">TRUNC(ROUND((H24+H25)*$C32,0))</f>
        <v>0</v>
      </c>
      <c r="I32" s="35">
        <f t="shared" si="10"/>
        <v>0</v>
      </c>
      <c r="J32" s="35">
        <f t="shared" si="10"/>
        <v>0</v>
      </c>
      <c r="K32" s="35">
        <f t="shared" si="10"/>
        <v>0</v>
      </c>
      <c r="L32" s="35">
        <f t="shared" si="10"/>
        <v>0</v>
      </c>
      <c r="M32" s="35">
        <f t="shared" si="10"/>
        <v>0</v>
      </c>
      <c r="N32" s="35">
        <f t="shared" si="6"/>
        <v>0</v>
      </c>
      <c r="O32" s="35">
        <f t="shared" si="7"/>
        <v>0</v>
      </c>
      <c r="P32" s="165"/>
      <c r="R32" s="71" t="s">
        <v>120</v>
      </c>
      <c r="S32" s="68"/>
      <c r="T32" s="72">
        <v>585.36</v>
      </c>
      <c r="U32" s="73">
        <v>614.62800000000004</v>
      </c>
    </row>
    <row r="33" spans="1:21" s="50" customFormat="1" x14ac:dyDescent="0.2">
      <c r="A33" s="59" t="str">
        <f t="shared" si="8"/>
        <v>Hourly wages</v>
      </c>
      <c r="B33" s="148"/>
      <c r="C33" s="369">
        <f xml:space="preserve"> IF($B$4&gt;=$T$20,T24,S24)</f>
        <v>5.1999999999999998E-2</v>
      </c>
      <c r="D33" s="369"/>
      <c r="E33" s="369"/>
      <c r="F33" s="101"/>
      <c r="G33" s="101"/>
      <c r="H33" s="35">
        <f t="shared" ref="H33:M33" si="11">TRUNC(ROUND(H26*$C33,0),0)</f>
        <v>0</v>
      </c>
      <c r="I33" s="35">
        <f t="shared" si="11"/>
        <v>0</v>
      </c>
      <c r="J33" s="35">
        <f t="shared" si="11"/>
        <v>0</v>
      </c>
      <c r="K33" s="35">
        <f t="shared" si="11"/>
        <v>0</v>
      </c>
      <c r="L33" s="35">
        <f t="shared" si="11"/>
        <v>0</v>
      </c>
      <c r="M33" s="35">
        <f t="shared" si="11"/>
        <v>0</v>
      </c>
      <c r="N33" s="35">
        <f t="shared" si="6"/>
        <v>0</v>
      </c>
      <c r="O33" s="35">
        <f t="shared" si="7"/>
        <v>0</v>
      </c>
      <c r="P33" s="165"/>
      <c r="R33" s="71" t="s">
        <v>121</v>
      </c>
      <c r="S33" s="68"/>
      <c r="T33" s="72">
        <v>630.99</v>
      </c>
      <c r="U33" s="73">
        <v>662.53950000000009</v>
      </c>
    </row>
    <row r="34" spans="1:21" s="50" customFormat="1" x14ac:dyDescent="0.2">
      <c r="A34" s="59" t="str">
        <f t="shared" si="8"/>
        <v>Enrolled student wages</v>
      </c>
      <c r="B34" s="148"/>
      <c r="C34" s="369">
        <f xml:space="preserve"> IF($B$4&gt;=$T$20,T25,S25)</f>
        <v>1E-3</v>
      </c>
      <c r="D34" s="369"/>
      <c r="E34" s="369"/>
      <c r="F34" s="101"/>
      <c r="G34" s="101"/>
      <c r="H34" s="35">
        <f t="shared" ref="H34:M34" si="12">IF(AND(H27&gt;0,TRUNC(ROUND(H27*$C34,0),0)=0),1,TRUNC(ROUND(H27*$C34,0),0))</f>
        <v>0</v>
      </c>
      <c r="I34" s="35">
        <f t="shared" si="12"/>
        <v>0</v>
      </c>
      <c r="J34" s="35">
        <f t="shared" si="12"/>
        <v>0</v>
      </c>
      <c r="K34" s="35">
        <f t="shared" si="12"/>
        <v>0</v>
      </c>
      <c r="L34" s="35">
        <f t="shared" si="12"/>
        <v>0</v>
      </c>
      <c r="M34" s="35">
        <f t="shared" si="12"/>
        <v>0</v>
      </c>
      <c r="N34" s="35">
        <f t="shared" si="6"/>
        <v>0</v>
      </c>
      <c r="O34" s="35">
        <f t="shared" si="7"/>
        <v>0</v>
      </c>
      <c r="P34" s="165"/>
      <c r="R34" s="71" t="s">
        <v>122</v>
      </c>
      <c r="S34" s="68"/>
      <c r="T34" s="74">
        <v>527.09</v>
      </c>
      <c r="U34" s="73">
        <v>553.44450000000006</v>
      </c>
    </row>
    <row r="35" spans="1:21" s="50" customFormat="1" x14ac:dyDescent="0.2">
      <c r="A35" s="157" t="s">
        <v>123</v>
      </c>
      <c r="B35" s="157"/>
      <c r="C35" s="157"/>
      <c r="D35" s="157"/>
      <c r="E35" s="88"/>
      <c r="F35" s="88"/>
      <c r="G35" s="88"/>
      <c r="H35" s="36">
        <f>SUM(H30:H34)</f>
        <v>0</v>
      </c>
      <c r="I35" s="36">
        <f>SUM(I30:I34)</f>
        <v>0</v>
      </c>
      <c r="J35" s="36">
        <f t="shared" ref="J35:M35" si="13">SUM(J30:J34)</f>
        <v>0</v>
      </c>
      <c r="K35" s="36">
        <f t="shared" si="13"/>
        <v>0</v>
      </c>
      <c r="L35" s="36">
        <f t="shared" si="13"/>
        <v>0</v>
      </c>
      <c r="M35" s="36">
        <f t="shared" si="13"/>
        <v>0</v>
      </c>
      <c r="N35" s="36">
        <f t="shared" si="6"/>
        <v>0</v>
      </c>
      <c r="O35" s="36">
        <f t="shared" si="7"/>
        <v>0</v>
      </c>
      <c r="P35" s="166"/>
      <c r="R35" s="71" t="s">
        <v>124</v>
      </c>
      <c r="S35" s="68"/>
      <c r="T35" s="74">
        <v>496.69</v>
      </c>
      <c r="U35" s="73">
        <v>521.52449999999999</v>
      </c>
    </row>
    <row r="36" spans="1:21" s="50" customFormat="1" x14ac:dyDescent="0.2">
      <c r="A36" s="27" t="s">
        <v>125</v>
      </c>
      <c r="B36" s="27"/>
      <c r="C36" s="27"/>
      <c r="D36" s="27"/>
      <c r="E36" s="102"/>
      <c r="F36" s="102"/>
      <c r="G36" s="102"/>
      <c r="H36" s="37">
        <f>SUM(H28,H35)</f>
        <v>0</v>
      </c>
      <c r="I36" s="37">
        <f>SUM(I28,I35)</f>
        <v>0</v>
      </c>
      <c r="J36" s="37">
        <f t="shared" ref="J36:M36" si="14">SUM(J28,J35)</f>
        <v>0</v>
      </c>
      <c r="K36" s="37">
        <f t="shared" si="14"/>
        <v>0</v>
      </c>
      <c r="L36" s="37">
        <f t="shared" si="14"/>
        <v>0</v>
      </c>
      <c r="M36" s="37">
        <f t="shared" si="14"/>
        <v>0</v>
      </c>
      <c r="N36" s="37">
        <f t="shared" si="6"/>
        <v>0</v>
      </c>
      <c r="O36" s="37">
        <f t="shared" si="7"/>
        <v>0</v>
      </c>
      <c r="P36" s="167"/>
      <c r="R36" s="71" t="s">
        <v>126</v>
      </c>
      <c r="S36" s="68"/>
      <c r="T36" s="72">
        <v>652.41000000000008</v>
      </c>
      <c r="U36" s="73">
        <v>685.03050000000007</v>
      </c>
    </row>
    <row r="37" spans="1:21" s="50" customFormat="1" x14ac:dyDescent="0.2">
      <c r="A37" s="148"/>
      <c r="B37" s="148"/>
      <c r="C37" s="148"/>
      <c r="D37" s="148"/>
      <c r="E37" s="148"/>
      <c r="F37" s="148"/>
      <c r="G37" s="148"/>
      <c r="H37" s="12"/>
      <c r="I37" s="12"/>
      <c r="J37" s="12"/>
      <c r="K37" s="12"/>
      <c r="L37" s="12"/>
      <c r="M37" s="12"/>
      <c r="N37" s="99"/>
      <c r="O37" s="99"/>
      <c r="P37" s="165"/>
      <c r="R37" s="391" t="s">
        <v>127</v>
      </c>
      <c r="S37" s="392"/>
      <c r="T37" s="392"/>
      <c r="U37" s="393"/>
    </row>
    <row r="38" spans="1:21" s="50" customFormat="1" x14ac:dyDescent="0.2">
      <c r="A38" s="371" t="s">
        <v>128</v>
      </c>
      <c r="B38" s="371"/>
      <c r="C38" s="371"/>
      <c r="D38" s="371"/>
      <c r="E38" s="371"/>
      <c r="F38" s="371"/>
      <c r="G38" s="371"/>
      <c r="H38" s="10"/>
      <c r="I38" s="10"/>
      <c r="J38" s="10"/>
      <c r="K38" s="10"/>
      <c r="L38" s="10"/>
      <c r="M38" s="10"/>
      <c r="N38" s="35">
        <f t="shared" ref="N38:N42" si="15">SUM($H38,$J38,$L38)</f>
        <v>0</v>
      </c>
      <c r="O38" s="35">
        <f t="shared" ref="O38:O42" si="16">SUM($I38,$K38,$M38)</f>
        <v>0</v>
      </c>
      <c r="P38" s="165"/>
      <c r="R38" s="71" t="s">
        <v>129</v>
      </c>
      <c r="S38" s="68"/>
      <c r="T38" s="74">
        <v>313</v>
      </c>
      <c r="U38" s="73">
        <f t="shared" ref="U38:U41" si="17">T38*1.05</f>
        <v>328.65000000000003</v>
      </c>
    </row>
    <row r="39" spans="1:21" s="50" customFormat="1" x14ac:dyDescent="0.2">
      <c r="A39" s="371" t="s">
        <v>130</v>
      </c>
      <c r="B39" s="371"/>
      <c r="C39" s="371"/>
      <c r="D39" s="371"/>
      <c r="E39" s="371"/>
      <c r="F39" s="371"/>
      <c r="G39" s="371"/>
      <c r="H39" s="10"/>
      <c r="I39" s="10"/>
      <c r="J39" s="10"/>
      <c r="K39" s="10"/>
      <c r="L39" s="10"/>
      <c r="M39" s="10"/>
      <c r="N39" s="35">
        <f t="shared" si="15"/>
        <v>0</v>
      </c>
      <c r="O39" s="35">
        <f t="shared" si="16"/>
        <v>0</v>
      </c>
      <c r="P39" s="165"/>
      <c r="R39" s="71" t="s">
        <v>131</v>
      </c>
      <c r="S39" s="68"/>
      <c r="T39" s="74">
        <v>313</v>
      </c>
      <c r="U39" s="73">
        <f t="shared" si="17"/>
        <v>328.65000000000003</v>
      </c>
    </row>
    <row r="40" spans="1:21" s="50" customFormat="1" x14ac:dyDescent="0.2">
      <c r="A40" s="371" t="s">
        <v>132</v>
      </c>
      <c r="B40" s="371"/>
      <c r="C40" s="371"/>
      <c r="D40" s="371"/>
      <c r="E40" s="371"/>
      <c r="F40" s="371"/>
      <c r="G40" s="371"/>
      <c r="H40" s="10"/>
      <c r="I40" s="10"/>
      <c r="J40" s="10"/>
      <c r="K40" s="10"/>
      <c r="L40" s="10"/>
      <c r="M40" s="10"/>
      <c r="N40" s="35">
        <f t="shared" si="15"/>
        <v>0</v>
      </c>
      <c r="O40" s="35">
        <f t="shared" si="16"/>
        <v>0</v>
      </c>
      <c r="P40" s="165"/>
      <c r="R40" s="71" t="s">
        <v>133</v>
      </c>
      <c r="S40" s="68"/>
      <c r="T40" s="74">
        <v>313</v>
      </c>
      <c r="U40" s="73">
        <f t="shared" si="17"/>
        <v>328.65000000000003</v>
      </c>
    </row>
    <row r="41" spans="1:21" s="50" customFormat="1" x14ac:dyDescent="0.2">
      <c r="A41" s="371" t="s">
        <v>134</v>
      </c>
      <c r="B41" s="371"/>
      <c r="C41" s="371"/>
      <c r="D41" s="371"/>
      <c r="E41" s="371"/>
      <c r="F41" s="371"/>
      <c r="G41" s="371"/>
      <c r="H41" s="10"/>
      <c r="I41" s="10"/>
      <c r="J41" s="10"/>
      <c r="K41" s="10"/>
      <c r="L41" s="10"/>
      <c r="M41" s="10"/>
      <c r="N41" s="35">
        <f t="shared" si="15"/>
        <v>0</v>
      </c>
      <c r="O41" s="35">
        <f t="shared" si="16"/>
        <v>0</v>
      </c>
      <c r="P41" s="165"/>
      <c r="R41" s="71" t="s">
        <v>135</v>
      </c>
      <c r="S41" s="68"/>
      <c r="T41" s="74">
        <v>313</v>
      </c>
      <c r="U41" s="73">
        <f t="shared" si="17"/>
        <v>328.65000000000003</v>
      </c>
    </row>
    <row r="42" spans="1:21" s="50" customFormat="1" x14ac:dyDescent="0.2">
      <c r="A42" s="371" t="s">
        <v>136</v>
      </c>
      <c r="B42" s="371"/>
      <c r="C42" s="371"/>
      <c r="D42" s="371"/>
      <c r="E42" s="371"/>
      <c r="F42" s="371"/>
      <c r="G42" s="371"/>
      <c r="H42" s="10"/>
      <c r="I42" s="10"/>
      <c r="J42" s="10"/>
      <c r="K42" s="10"/>
      <c r="L42" s="10"/>
      <c r="M42" s="10"/>
      <c r="N42" s="35">
        <f t="shared" si="15"/>
        <v>0</v>
      </c>
      <c r="O42" s="35">
        <f t="shared" si="16"/>
        <v>0</v>
      </c>
      <c r="P42" s="165"/>
      <c r="R42" s="71" t="s">
        <v>137</v>
      </c>
      <c r="S42" s="68"/>
      <c r="T42" s="74">
        <v>500</v>
      </c>
      <c r="U42" s="73">
        <f>T42*1.05</f>
        <v>525</v>
      </c>
    </row>
    <row r="43" spans="1:21" s="50" customFormat="1" x14ac:dyDescent="0.2">
      <c r="A43" s="371" t="s">
        <v>138</v>
      </c>
      <c r="B43" s="371"/>
      <c r="C43" s="371"/>
      <c r="D43" s="371"/>
      <c r="E43" s="371"/>
      <c r="F43" s="371"/>
      <c r="G43" s="371"/>
      <c r="H43" s="12"/>
      <c r="I43" s="12"/>
      <c r="J43" s="12"/>
      <c r="K43" s="12"/>
      <c r="L43" s="12"/>
      <c r="M43" s="12"/>
      <c r="N43" s="99"/>
      <c r="O43" s="99"/>
      <c r="P43" s="165"/>
      <c r="R43" s="122"/>
      <c r="S43" s="123"/>
      <c r="T43" s="123"/>
      <c r="U43" s="124"/>
    </row>
    <row r="44" spans="1:21" s="50" customFormat="1" ht="12.75" customHeight="1" x14ac:dyDescent="0.2">
      <c r="A44" s="371"/>
      <c r="B44" s="371"/>
      <c r="C44" s="371"/>
      <c r="D44" s="371"/>
      <c r="E44" s="371"/>
      <c r="F44" s="371"/>
      <c r="G44" s="371"/>
      <c r="H44" s="10"/>
      <c r="I44" s="10"/>
      <c r="J44" s="10"/>
      <c r="K44" s="10"/>
      <c r="L44" s="10"/>
      <c r="M44" s="10"/>
      <c r="N44" s="35">
        <f t="shared" ref="N44:N52" si="18">SUM($H44,$J44,$L44)</f>
        <v>0</v>
      </c>
      <c r="O44" s="35">
        <f t="shared" ref="O44:O56" si="19">SUM($I44,$K44,$M44)</f>
        <v>0</v>
      </c>
      <c r="P44" s="165"/>
      <c r="R44" s="409" t="s">
        <v>139</v>
      </c>
      <c r="S44" s="410"/>
      <c r="T44" s="410"/>
      <c r="U44" s="411"/>
    </row>
    <row r="45" spans="1:21" s="50" customFormat="1" ht="12.75" customHeight="1" x14ac:dyDescent="0.2">
      <c r="A45" s="371"/>
      <c r="B45" s="371"/>
      <c r="C45" s="371"/>
      <c r="D45" s="371"/>
      <c r="E45" s="371"/>
      <c r="F45" s="371"/>
      <c r="G45" s="371"/>
      <c r="H45" s="10"/>
      <c r="I45" s="10"/>
      <c r="J45" s="10"/>
      <c r="K45" s="10"/>
      <c r="L45" s="10"/>
      <c r="M45" s="10"/>
      <c r="N45" s="35">
        <f t="shared" si="18"/>
        <v>0</v>
      </c>
      <c r="O45" s="35">
        <f t="shared" si="19"/>
        <v>0</v>
      </c>
      <c r="P45" s="165"/>
      <c r="R45" s="406" t="s">
        <v>217</v>
      </c>
      <c r="S45" s="407"/>
      <c r="T45" s="407"/>
      <c r="U45" s="408"/>
    </row>
    <row r="46" spans="1:21" s="50" customFormat="1" ht="12.75" customHeight="1" x14ac:dyDescent="0.25">
      <c r="A46" s="371"/>
      <c r="B46" s="371"/>
      <c r="C46" s="371"/>
      <c r="D46" s="371"/>
      <c r="E46" s="371"/>
      <c r="F46" s="371"/>
      <c r="G46" s="371"/>
      <c r="H46" s="10"/>
      <c r="I46" s="10"/>
      <c r="J46" s="10"/>
      <c r="K46" s="10"/>
      <c r="L46" s="10"/>
      <c r="M46" s="10"/>
      <c r="N46" s="35">
        <f t="shared" si="18"/>
        <v>0</v>
      </c>
      <c r="O46" s="35">
        <f t="shared" si="19"/>
        <v>0</v>
      </c>
      <c r="P46" s="165"/>
      <c r="R46" s="394" t="s">
        <v>140</v>
      </c>
      <c r="S46" s="395"/>
      <c r="T46" s="395"/>
      <c r="U46" s="396"/>
    </row>
    <row r="47" spans="1:21" s="50" customFormat="1" x14ac:dyDescent="0.2">
      <c r="A47" s="371"/>
      <c r="B47" s="371"/>
      <c r="C47" s="371"/>
      <c r="D47" s="371"/>
      <c r="E47" s="371"/>
      <c r="F47" s="371"/>
      <c r="G47" s="371"/>
      <c r="H47" s="10"/>
      <c r="I47" s="10"/>
      <c r="J47" s="10"/>
      <c r="K47" s="10"/>
      <c r="L47" s="10"/>
      <c r="M47" s="10"/>
      <c r="N47" s="35">
        <f t="shared" si="18"/>
        <v>0</v>
      </c>
      <c r="O47" s="35">
        <f t="shared" si="19"/>
        <v>0</v>
      </c>
      <c r="P47" s="165"/>
    </row>
    <row r="48" spans="1:21" s="50" customFormat="1" x14ac:dyDescent="0.2">
      <c r="A48" s="371"/>
      <c r="B48" s="371"/>
      <c r="C48" s="371"/>
      <c r="D48" s="371"/>
      <c r="E48" s="371"/>
      <c r="F48" s="371"/>
      <c r="G48" s="371"/>
      <c r="H48" s="10"/>
      <c r="I48" s="10"/>
      <c r="J48" s="10"/>
      <c r="K48" s="10"/>
      <c r="L48" s="10"/>
      <c r="M48" s="10"/>
      <c r="N48" s="35">
        <f t="shared" si="18"/>
        <v>0</v>
      </c>
      <c r="O48" s="35">
        <f t="shared" si="19"/>
        <v>0</v>
      </c>
      <c r="P48" s="165"/>
      <c r="S48" s="116"/>
    </row>
    <row r="49" spans="1:22" s="50" customFormat="1" x14ac:dyDescent="0.2">
      <c r="A49" s="371"/>
      <c r="B49" s="371"/>
      <c r="C49" s="371"/>
      <c r="D49" s="371"/>
      <c r="E49" s="371"/>
      <c r="F49" s="371"/>
      <c r="G49" s="371"/>
      <c r="H49" s="10"/>
      <c r="I49" s="10"/>
      <c r="J49" s="10"/>
      <c r="K49" s="10"/>
      <c r="L49" s="10"/>
      <c r="M49" s="10"/>
      <c r="N49" s="35">
        <f t="shared" si="18"/>
        <v>0</v>
      </c>
      <c r="O49" s="35">
        <f t="shared" si="19"/>
        <v>0</v>
      </c>
      <c r="P49" s="165"/>
      <c r="S49" s="116"/>
    </row>
    <row r="50" spans="1:22" s="60" customFormat="1" ht="13.5" thickBot="1" x14ac:dyDescent="0.25">
      <c r="A50" s="372" t="s">
        <v>141</v>
      </c>
      <c r="B50" s="372"/>
      <c r="C50" s="372"/>
      <c r="D50" s="372"/>
      <c r="E50" s="372"/>
      <c r="F50" s="372"/>
      <c r="G50" s="372"/>
      <c r="H50" s="37">
        <f>TRUNC(ROUND(SUM(H44:H49),0),0)</f>
        <v>0</v>
      </c>
      <c r="I50" s="37">
        <f>TRUNC(ROUND(SUM(I44:I49),0),0)</f>
        <v>0</v>
      </c>
      <c r="J50" s="37">
        <f t="shared" ref="J50:M50" si="20">TRUNC(ROUND(SUM(J44:J49),0),0)</f>
        <v>0</v>
      </c>
      <c r="K50" s="37">
        <f t="shared" si="20"/>
        <v>0</v>
      </c>
      <c r="L50" s="37">
        <f t="shared" si="20"/>
        <v>0</v>
      </c>
      <c r="M50" s="37">
        <f t="shared" si="20"/>
        <v>0</v>
      </c>
      <c r="N50" s="37">
        <f t="shared" si="18"/>
        <v>0</v>
      </c>
      <c r="O50" s="37">
        <f t="shared" si="19"/>
        <v>0</v>
      </c>
      <c r="P50" s="167"/>
      <c r="R50" s="50"/>
      <c r="S50" s="116"/>
    </row>
    <row r="51" spans="1:22" s="61" customFormat="1" x14ac:dyDescent="0.2">
      <c r="A51" s="370"/>
      <c r="B51" s="370"/>
      <c r="C51" s="370"/>
      <c r="D51" s="370"/>
      <c r="E51" s="370"/>
      <c r="F51" s="370"/>
      <c r="G51" s="370"/>
      <c r="H51" s="28"/>
      <c r="I51" s="28"/>
      <c r="J51" s="28"/>
      <c r="K51" s="28"/>
      <c r="L51" s="28"/>
      <c r="M51" s="28"/>
      <c r="N51" s="103"/>
      <c r="O51" s="103"/>
      <c r="P51" s="167"/>
      <c r="R51" s="397" t="s">
        <v>142</v>
      </c>
      <c r="S51" s="398"/>
      <c r="T51" s="399"/>
    </row>
    <row r="52" spans="1:22" s="61" customFormat="1" x14ac:dyDescent="0.2">
      <c r="A52" s="416" t="s">
        <v>143</v>
      </c>
      <c r="B52" s="416"/>
      <c r="C52" s="416"/>
      <c r="D52" s="416"/>
      <c r="E52" s="416"/>
      <c r="F52" s="416"/>
      <c r="G52" s="416"/>
      <c r="H52" s="36">
        <f t="shared" ref="H52:M52" si="21">SUM(H36,H38:H42,H50)</f>
        <v>0</v>
      </c>
      <c r="I52" s="36">
        <f t="shared" si="21"/>
        <v>0</v>
      </c>
      <c r="J52" s="36">
        <f t="shared" si="21"/>
        <v>0</v>
      </c>
      <c r="K52" s="36">
        <f t="shared" si="21"/>
        <v>0</v>
      </c>
      <c r="L52" s="36">
        <f t="shared" si="21"/>
        <v>0</v>
      </c>
      <c r="M52" s="36">
        <f t="shared" si="21"/>
        <v>0</v>
      </c>
      <c r="N52" s="36">
        <f t="shared" si="18"/>
        <v>0</v>
      </c>
      <c r="O52" s="36">
        <f t="shared" si="19"/>
        <v>0</v>
      </c>
      <c r="P52" s="166"/>
      <c r="R52" s="135" t="s">
        <v>144</v>
      </c>
      <c r="S52" s="136">
        <v>0</v>
      </c>
      <c r="T52" s="131">
        <f>(N52+N57)*S52</f>
        <v>0</v>
      </c>
    </row>
    <row r="53" spans="1:22" s="61" customFormat="1" ht="22.5" x14ac:dyDescent="0.2">
      <c r="A53" s="370"/>
      <c r="B53" s="370"/>
      <c r="C53" s="370"/>
      <c r="D53" s="370"/>
      <c r="E53" s="370"/>
      <c r="F53" s="370"/>
      <c r="G53" s="370"/>
      <c r="H53" s="36"/>
      <c r="I53" s="36"/>
      <c r="J53" s="36"/>
      <c r="K53" s="36"/>
      <c r="L53" s="86"/>
      <c r="M53" s="37"/>
      <c r="N53" s="37"/>
      <c r="O53" s="37"/>
      <c r="P53" s="166"/>
      <c r="R53" s="135" t="s">
        <v>145</v>
      </c>
      <c r="S53" s="137">
        <v>0</v>
      </c>
      <c r="T53" s="131">
        <f>N80*S53</f>
        <v>0</v>
      </c>
    </row>
    <row r="54" spans="1:22" s="61" customFormat="1" x14ac:dyDescent="0.2">
      <c r="A54" s="29" t="s">
        <v>146</v>
      </c>
      <c r="B54" s="29"/>
      <c r="C54" s="62"/>
      <c r="D54" s="373">
        <v>0</v>
      </c>
      <c r="E54" s="373"/>
      <c r="F54" s="29"/>
      <c r="G54" s="29"/>
      <c r="H54" s="37">
        <f>ROUND(H52*D54,0)</f>
        <v>0</v>
      </c>
      <c r="I54" s="86"/>
      <c r="J54" s="37">
        <f>ROUND(D54*J52,0)</f>
        <v>0</v>
      </c>
      <c r="K54" s="86"/>
      <c r="L54" s="37">
        <f>TRUNC(ROUND(L52*$D$54,0),0)</f>
        <v>0</v>
      </c>
      <c r="M54" s="37"/>
      <c r="N54" s="37">
        <f>H54+J54+L54</f>
        <v>0</v>
      </c>
      <c r="O54" s="37"/>
      <c r="P54" s="167"/>
      <c r="R54" s="400" t="s">
        <v>147</v>
      </c>
      <c r="S54" s="401"/>
      <c r="T54" s="132">
        <f>IF(T52&lt;T53,T52,T53)</f>
        <v>0</v>
      </c>
    </row>
    <row r="55" spans="1:22" s="61" customFormat="1" x14ac:dyDescent="0.2">
      <c r="A55" s="29" t="s">
        <v>150</v>
      </c>
      <c r="B55" s="29"/>
      <c r="C55" s="62"/>
      <c r="D55" s="373">
        <v>0</v>
      </c>
      <c r="E55" s="373"/>
      <c r="F55" s="29"/>
      <c r="G55" s="29"/>
      <c r="H55" s="37"/>
      <c r="I55" s="37">
        <f>ROUND(D55*I52,0)</f>
        <v>0</v>
      </c>
      <c r="J55" s="37"/>
      <c r="K55" s="37">
        <f>ROUND(D55*K52,0)</f>
        <v>0</v>
      </c>
      <c r="L55" s="37"/>
      <c r="M55" s="37">
        <f>TRUNC(ROUND(M52*$D55,0),0)</f>
        <v>0</v>
      </c>
      <c r="N55" s="37"/>
      <c r="O55" s="37">
        <f t="shared" si="19"/>
        <v>0</v>
      </c>
      <c r="P55" s="167"/>
      <c r="R55" s="402" t="s">
        <v>149</v>
      </c>
      <c r="S55" s="403"/>
      <c r="T55" s="133" t="str">
        <f>IF(T53&lt;T52, "Yes", "No")</f>
        <v>No</v>
      </c>
    </row>
    <row r="56" spans="1:22" s="61" customFormat="1" ht="13.5" thickBot="1" x14ac:dyDescent="0.25">
      <c r="A56" s="29" t="s">
        <v>188</v>
      </c>
      <c r="B56" s="29"/>
      <c r="C56" s="62"/>
      <c r="D56" s="373">
        <v>0</v>
      </c>
      <c r="E56" s="373"/>
      <c r="F56" s="29"/>
      <c r="G56" s="29"/>
      <c r="H56" s="37"/>
      <c r="I56" s="37">
        <f>ROUND(H52*D56,0)</f>
        <v>0</v>
      </c>
      <c r="J56" s="37"/>
      <c r="K56" s="37">
        <f>ROUND(J52*D56,0)</f>
        <v>0</v>
      </c>
      <c r="L56" s="37"/>
      <c r="M56" s="37">
        <f>ROUND(L52*D56,0)</f>
        <v>0</v>
      </c>
      <c r="N56" s="37"/>
      <c r="O56" s="37">
        <f t="shared" si="19"/>
        <v>0</v>
      </c>
      <c r="P56" s="167"/>
      <c r="R56" s="404"/>
      <c r="S56" s="405"/>
      <c r="T56" s="134" t="str">
        <f>IF(T53&lt;T52, T52-T53, "N/A")</f>
        <v>N/A</v>
      </c>
      <c r="U56" s="6"/>
      <c r="V56" s="6"/>
    </row>
    <row r="57" spans="1:22" s="61" customFormat="1" ht="15.75" x14ac:dyDescent="0.25">
      <c r="A57" s="30" t="s">
        <v>151</v>
      </c>
      <c r="B57" s="29"/>
      <c r="C57" s="62"/>
      <c r="D57" s="373"/>
      <c r="E57" s="373"/>
      <c r="F57" s="29"/>
      <c r="G57" s="29"/>
      <c r="H57" s="36">
        <f>TRUNC(ROUND(S102,0),0)</f>
        <v>0</v>
      </c>
      <c r="I57" s="36"/>
      <c r="J57" s="36">
        <f>TRUNC(ROUND(U102,0),0)</f>
        <v>0</v>
      </c>
      <c r="K57" s="36"/>
      <c r="L57" s="36">
        <f>TRUNC(ROUND(W102,0),0)</f>
        <v>0</v>
      </c>
      <c r="M57" s="37"/>
      <c r="N57" s="36">
        <f>H57+J57+L57</f>
        <v>0</v>
      </c>
      <c r="O57" s="37"/>
      <c r="P57" s="166"/>
      <c r="T57" s="63"/>
      <c r="U57" s="63"/>
      <c r="V57" s="63"/>
    </row>
    <row r="58" spans="1:22" s="61" customFormat="1" x14ac:dyDescent="0.2">
      <c r="A58" s="29" t="s">
        <v>152</v>
      </c>
      <c r="B58" s="29"/>
      <c r="C58" s="62"/>
      <c r="D58" s="373">
        <v>0</v>
      </c>
      <c r="E58" s="373"/>
      <c r="F58" s="29"/>
      <c r="G58" s="29"/>
      <c r="H58" s="37">
        <f>TRUNC(ROUND(H57*$D$58,0),0)</f>
        <v>0</v>
      </c>
      <c r="I58" s="37"/>
      <c r="J58" s="37">
        <f>TRUNC(ROUND(J57*$D$58,0),0)</f>
        <v>0</v>
      </c>
      <c r="K58" s="37"/>
      <c r="L58" s="37">
        <f>TRUNC(ROUND(L57*$D$58,0),0)</f>
        <v>0</v>
      </c>
      <c r="M58" s="36"/>
      <c r="N58" s="37">
        <f>H58+J58+L58</f>
        <v>0</v>
      </c>
      <c r="O58" s="36"/>
      <c r="P58" s="167"/>
      <c r="T58" s="64"/>
      <c r="U58" s="65"/>
      <c r="V58" s="65"/>
    </row>
    <row r="59" spans="1:22" s="6" customFormat="1" ht="24.75" customHeight="1" x14ac:dyDescent="0.2">
      <c r="A59" s="463" t="s">
        <v>153</v>
      </c>
      <c r="B59" s="463"/>
      <c r="C59" s="463"/>
      <c r="D59" s="463"/>
      <c r="E59" s="463"/>
      <c r="F59" s="463"/>
      <c r="G59" s="463"/>
      <c r="H59" s="28"/>
      <c r="I59" s="28"/>
      <c r="J59" s="28"/>
      <c r="K59" s="28"/>
      <c r="L59" s="28"/>
      <c r="M59" s="28"/>
      <c r="N59" s="103"/>
      <c r="O59" s="103"/>
      <c r="P59" s="167"/>
      <c r="T59" s="66"/>
      <c r="U59" s="66"/>
      <c r="V59" s="66"/>
    </row>
    <row r="60" spans="1:22" s="6" customFormat="1" x14ac:dyDescent="0.2">
      <c r="A60" s="31" t="s">
        <v>189</v>
      </c>
      <c r="B60" s="31" t="s">
        <v>222</v>
      </c>
      <c r="C60" s="32"/>
      <c r="D60" s="156" t="s">
        <v>155</v>
      </c>
      <c r="E60" s="121"/>
      <c r="F60" s="1" t="s">
        <v>156</v>
      </c>
      <c r="G60" s="33"/>
      <c r="H60" s="10">
        <f>TRUNC(ROUND($C60*$E60*($C24+$C25)*(1-$G60),0),0)</f>
        <v>0</v>
      </c>
      <c r="I60" s="10">
        <f>TRUNC(ROUND($C60*$E60*($C24+$C25)*$G60,0),0)</f>
        <v>0</v>
      </c>
      <c r="J60" s="10">
        <f>TRUNC(ROUND(H60*1.05,0),0)</f>
        <v>0</v>
      </c>
      <c r="K60" s="10">
        <f>TRUNC(ROUND(I60*1.05,0),0)</f>
        <v>0</v>
      </c>
      <c r="L60" s="10">
        <f t="shared" ref="L60:M60" si="22">TRUNC(ROUND(J60*1.05,0),0)</f>
        <v>0</v>
      </c>
      <c r="M60" s="10">
        <f t="shared" si="22"/>
        <v>0</v>
      </c>
      <c r="N60" s="35">
        <f t="shared" ref="N60:N79" si="23">SUM($H60,$J60,$L60)</f>
        <v>0</v>
      </c>
      <c r="O60" s="35">
        <f t="shared" ref="O60:O81" si="24">SUM($I60,$K60,$M60)</f>
        <v>0</v>
      </c>
      <c r="P60" s="165"/>
      <c r="V60" s="66"/>
    </row>
    <row r="61" spans="1:22" s="6" customFormat="1" x14ac:dyDescent="0.2">
      <c r="A61" s="371" t="s">
        <v>157</v>
      </c>
      <c r="B61" s="371"/>
      <c r="C61" s="371"/>
      <c r="D61" s="371"/>
      <c r="E61" s="371"/>
      <c r="F61" s="371"/>
      <c r="G61" s="371"/>
      <c r="H61" s="10"/>
      <c r="I61" s="10"/>
      <c r="J61" s="10"/>
      <c r="K61" s="10"/>
      <c r="L61" s="10"/>
      <c r="M61" s="10"/>
      <c r="N61" s="35">
        <f t="shared" si="23"/>
        <v>0</v>
      </c>
      <c r="O61" s="35">
        <f t="shared" si="24"/>
        <v>0</v>
      </c>
      <c r="P61" s="165"/>
      <c r="V61" s="66"/>
    </row>
    <row r="62" spans="1:22" s="6" customFormat="1" x14ac:dyDescent="0.2">
      <c r="A62" s="371" t="s">
        <v>158</v>
      </c>
      <c r="B62" s="371"/>
      <c r="C62" s="371"/>
      <c r="D62" s="371"/>
      <c r="E62" s="371"/>
      <c r="F62" s="371"/>
      <c r="G62" s="371"/>
      <c r="H62" s="10"/>
      <c r="I62" s="10"/>
      <c r="J62" s="10"/>
      <c r="K62" s="10"/>
      <c r="L62" s="10"/>
      <c r="M62" s="10"/>
      <c r="N62" s="35">
        <f t="shared" si="23"/>
        <v>0</v>
      </c>
      <c r="O62" s="35">
        <f t="shared" si="24"/>
        <v>0</v>
      </c>
      <c r="P62" s="165"/>
      <c r="V62" s="66"/>
    </row>
    <row r="63" spans="1:22" s="50" customFormat="1" x14ac:dyDescent="0.2">
      <c r="A63" s="371" t="s">
        <v>159</v>
      </c>
      <c r="B63" s="371"/>
      <c r="C63" s="371"/>
      <c r="D63" s="371"/>
      <c r="E63" s="371"/>
      <c r="F63" s="371"/>
      <c r="G63" s="371"/>
      <c r="H63" s="10"/>
      <c r="I63" s="10"/>
      <c r="J63" s="10"/>
      <c r="K63" s="10"/>
      <c r="L63" s="10"/>
      <c r="M63" s="10"/>
      <c r="N63" s="35">
        <f>SUM($H63,$J63,$L63)</f>
        <v>0</v>
      </c>
      <c r="O63" s="35">
        <f>SUM($I63,$K63,$M63)</f>
        <v>0</v>
      </c>
      <c r="P63" s="165"/>
    </row>
    <row r="64" spans="1:22" s="50" customFormat="1" x14ac:dyDescent="0.2">
      <c r="A64" s="371" t="s">
        <v>160</v>
      </c>
      <c r="B64" s="371"/>
      <c r="C64" s="371"/>
      <c r="D64" s="371"/>
      <c r="E64" s="371"/>
      <c r="F64" s="371"/>
      <c r="G64" s="371"/>
      <c r="H64" s="10"/>
      <c r="I64" s="10"/>
      <c r="J64" s="10"/>
      <c r="K64" s="10"/>
      <c r="L64" s="10"/>
      <c r="M64" s="10"/>
      <c r="N64" s="35">
        <f t="shared" ref="N64:N65" si="25">SUM($H64,$J64,$L64)</f>
        <v>0</v>
      </c>
      <c r="O64" s="35">
        <f t="shared" ref="O64:O65" si="26">SUM($I64,$K64,$M64)</f>
        <v>0</v>
      </c>
      <c r="P64" s="165"/>
      <c r="V64" s="75"/>
    </row>
    <row r="65" spans="1:22" s="50" customFormat="1" x14ac:dyDescent="0.2">
      <c r="A65" s="371" t="s">
        <v>190</v>
      </c>
      <c r="B65" s="371"/>
      <c r="C65" s="371"/>
      <c r="D65" s="371"/>
      <c r="E65" s="371"/>
      <c r="F65" s="371"/>
      <c r="G65" s="371"/>
      <c r="H65" s="10"/>
      <c r="I65" s="10"/>
      <c r="J65" s="10"/>
      <c r="K65" s="10"/>
      <c r="L65" s="10"/>
      <c r="M65" s="10"/>
      <c r="N65" s="35">
        <f t="shared" si="25"/>
        <v>0</v>
      </c>
      <c r="O65" s="35">
        <f t="shared" si="26"/>
        <v>0</v>
      </c>
      <c r="P65" s="165"/>
      <c r="V65" s="76"/>
    </row>
    <row r="66" spans="1:22" s="50" customFormat="1" x14ac:dyDescent="0.2">
      <c r="A66" s="371" t="s">
        <v>191</v>
      </c>
      <c r="B66" s="371"/>
      <c r="C66" s="371"/>
      <c r="D66" s="371"/>
      <c r="E66" s="371"/>
      <c r="F66" s="371"/>
      <c r="G66" s="371"/>
      <c r="H66" s="10"/>
      <c r="I66" s="10"/>
      <c r="J66" s="10"/>
      <c r="K66" s="10"/>
      <c r="L66" s="10"/>
      <c r="M66" s="10"/>
      <c r="N66" s="35">
        <f t="shared" si="23"/>
        <v>0</v>
      </c>
      <c r="O66" s="35">
        <f t="shared" si="24"/>
        <v>0</v>
      </c>
      <c r="P66" s="165"/>
      <c r="V66" s="76"/>
    </row>
    <row r="67" spans="1:22" s="50" customFormat="1" x14ac:dyDescent="0.2">
      <c r="A67" s="371" t="s">
        <v>192</v>
      </c>
      <c r="B67" s="371"/>
      <c r="C67" s="371"/>
      <c r="D67" s="371"/>
      <c r="E67" s="371"/>
      <c r="F67" s="371"/>
      <c r="G67" s="371"/>
      <c r="H67" s="10"/>
      <c r="I67" s="10"/>
      <c r="J67" s="10"/>
      <c r="K67" s="10"/>
      <c r="L67" s="10"/>
      <c r="M67" s="10"/>
      <c r="N67" s="35">
        <f t="shared" si="23"/>
        <v>0</v>
      </c>
      <c r="O67" s="35">
        <f t="shared" si="24"/>
        <v>0</v>
      </c>
      <c r="P67" s="165"/>
      <c r="V67" s="76"/>
    </row>
    <row r="68" spans="1:22" s="50" customFormat="1" x14ac:dyDescent="0.2">
      <c r="A68" s="371" t="s">
        <v>193</v>
      </c>
      <c r="B68" s="371"/>
      <c r="C68" s="371"/>
      <c r="D68" s="371"/>
      <c r="E68" s="371"/>
      <c r="F68" s="371"/>
      <c r="G68" s="371"/>
      <c r="H68" s="10"/>
      <c r="I68" s="10"/>
      <c r="J68" s="10"/>
      <c r="K68" s="10"/>
      <c r="L68" s="10"/>
      <c r="M68" s="10"/>
      <c r="N68" s="35">
        <f t="shared" si="23"/>
        <v>0</v>
      </c>
      <c r="O68" s="35">
        <f t="shared" si="24"/>
        <v>0</v>
      </c>
      <c r="P68" s="165"/>
      <c r="V68" s="76"/>
    </row>
    <row r="69" spans="1:22" s="50" customFormat="1" x14ac:dyDescent="0.2">
      <c r="A69" s="148" t="s">
        <v>165</v>
      </c>
      <c r="B69" s="148"/>
      <c r="C69" s="148"/>
      <c r="D69" s="148"/>
      <c r="E69" s="148"/>
      <c r="F69" s="148"/>
      <c r="G69" s="148"/>
      <c r="H69" s="10"/>
      <c r="I69" s="10"/>
      <c r="J69" s="10"/>
      <c r="K69" s="10"/>
      <c r="L69" s="10"/>
      <c r="M69" s="10"/>
      <c r="N69" s="35">
        <f t="shared" si="23"/>
        <v>0</v>
      </c>
      <c r="O69" s="35">
        <f t="shared" si="24"/>
        <v>0</v>
      </c>
      <c r="P69" s="165"/>
      <c r="V69" s="76"/>
    </row>
    <row r="70" spans="1:22" s="50" customFormat="1" x14ac:dyDescent="0.2">
      <c r="A70" s="419" t="s">
        <v>166</v>
      </c>
      <c r="B70" s="420"/>
      <c r="C70" s="452"/>
      <c r="D70" s="453"/>
      <c r="E70" s="453"/>
      <c r="F70" s="453"/>
      <c r="G70" s="454"/>
      <c r="H70" s="10"/>
      <c r="I70" s="10"/>
      <c r="J70" s="10"/>
      <c r="K70" s="10"/>
      <c r="L70" s="10"/>
      <c r="M70" s="10"/>
      <c r="N70" s="35">
        <f t="shared" si="23"/>
        <v>0</v>
      </c>
      <c r="O70" s="35">
        <f t="shared" si="24"/>
        <v>0</v>
      </c>
      <c r="P70" s="165"/>
      <c r="V70" s="2"/>
    </row>
    <row r="71" spans="1:22" s="50" customFormat="1" x14ac:dyDescent="0.2">
      <c r="A71" s="419" t="s">
        <v>167</v>
      </c>
      <c r="B71" s="420"/>
      <c r="C71" s="452"/>
      <c r="D71" s="453"/>
      <c r="E71" s="453"/>
      <c r="F71" s="453"/>
      <c r="G71" s="454"/>
      <c r="H71" s="10"/>
      <c r="I71" s="10"/>
      <c r="J71" s="10"/>
      <c r="K71" s="10"/>
      <c r="L71" s="10"/>
      <c r="M71" s="10"/>
      <c r="N71" s="35">
        <f t="shared" si="23"/>
        <v>0</v>
      </c>
      <c r="O71" s="35">
        <f t="shared" si="24"/>
        <v>0</v>
      </c>
      <c r="P71" s="165"/>
      <c r="V71" s="2"/>
    </row>
    <row r="72" spans="1:22" s="50" customFormat="1" x14ac:dyDescent="0.2">
      <c r="A72" s="419" t="s">
        <v>168</v>
      </c>
      <c r="B72" s="420"/>
      <c r="C72" s="452"/>
      <c r="D72" s="453"/>
      <c r="E72" s="453"/>
      <c r="F72" s="453"/>
      <c r="G72" s="454"/>
      <c r="H72" s="10"/>
      <c r="I72" s="10"/>
      <c r="J72" s="10"/>
      <c r="K72" s="10"/>
      <c r="L72" s="10"/>
      <c r="M72" s="10"/>
      <c r="N72" s="35">
        <f t="shared" si="23"/>
        <v>0</v>
      </c>
      <c r="O72" s="35">
        <f t="shared" si="24"/>
        <v>0</v>
      </c>
      <c r="P72" s="165"/>
    </row>
    <row r="73" spans="1:22" s="50" customFormat="1" x14ac:dyDescent="0.2">
      <c r="A73" s="419" t="s">
        <v>169</v>
      </c>
      <c r="B73" s="420"/>
      <c r="C73" s="452"/>
      <c r="D73" s="453"/>
      <c r="E73" s="453"/>
      <c r="F73" s="453"/>
      <c r="G73" s="454"/>
      <c r="H73" s="10"/>
      <c r="I73" s="10"/>
      <c r="J73" s="10"/>
      <c r="K73" s="10"/>
      <c r="L73" s="10"/>
      <c r="M73" s="10"/>
      <c r="N73" s="35">
        <f>SUM($H73,$J73,$L73)</f>
        <v>0</v>
      </c>
      <c r="O73" s="35">
        <f t="shared" si="24"/>
        <v>0</v>
      </c>
      <c r="P73" s="165"/>
    </row>
    <row r="74" spans="1:22" s="50" customFormat="1" x14ac:dyDescent="0.2">
      <c r="A74" s="419" t="s">
        <v>170</v>
      </c>
      <c r="B74" s="420"/>
      <c r="C74" s="452"/>
      <c r="D74" s="453"/>
      <c r="E74" s="453"/>
      <c r="F74" s="453"/>
      <c r="G74" s="454"/>
      <c r="H74" s="10"/>
      <c r="I74" s="10"/>
      <c r="L74" s="10"/>
      <c r="M74" s="10"/>
      <c r="N74" s="35">
        <f t="shared" si="23"/>
        <v>0</v>
      </c>
      <c r="O74" s="35">
        <f t="shared" si="24"/>
        <v>0</v>
      </c>
      <c r="P74" s="165"/>
    </row>
    <row r="75" spans="1:22" s="50" customFormat="1" x14ac:dyDescent="0.2">
      <c r="A75" s="419" t="s">
        <v>171</v>
      </c>
      <c r="B75" s="420"/>
      <c r="C75" s="452"/>
      <c r="D75" s="453"/>
      <c r="E75" s="453"/>
      <c r="F75" s="453"/>
      <c r="G75" s="454"/>
      <c r="H75" s="10"/>
      <c r="I75" s="10"/>
      <c r="L75" s="10"/>
      <c r="M75" s="10"/>
      <c r="N75" s="35">
        <f t="shared" si="23"/>
        <v>0</v>
      </c>
      <c r="O75" s="35">
        <f t="shared" si="24"/>
        <v>0</v>
      </c>
      <c r="P75" s="165"/>
    </row>
    <row r="76" spans="1:22" s="50" customFormat="1" ht="12.75" customHeight="1" x14ac:dyDescent="0.2">
      <c r="A76" s="419" t="s">
        <v>172</v>
      </c>
      <c r="B76" s="420"/>
      <c r="C76" s="452"/>
      <c r="D76" s="453"/>
      <c r="E76" s="453"/>
      <c r="F76" s="453"/>
      <c r="G76" s="454"/>
      <c r="H76" s="10"/>
      <c r="I76" s="10"/>
      <c r="L76" s="10"/>
      <c r="M76" s="10"/>
      <c r="N76" s="35">
        <f t="shared" si="23"/>
        <v>0</v>
      </c>
      <c r="O76" s="35">
        <f t="shared" si="24"/>
        <v>0</v>
      </c>
      <c r="P76" s="165"/>
    </row>
    <row r="77" spans="1:22" s="50" customFormat="1" ht="12.75" customHeight="1" x14ac:dyDescent="0.2">
      <c r="A77" s="419" t="s">
        <v>173</v>
      </c>
      <c r="B77" s="420"/>
      <c r="C77" s="452"/>
      <c r="D77" s="453"/>
      <c r="E77" s="453"/>
      <c r="F77" s="453"/>
      <c r="G77" s="454"/>
      <c r="H77" s="10"/>
      <c r="I77" s="10"/>
      <c r="L77" s="10"/>
      <c r="M77" s="10"/>
      <c r="N77" s="35">
        <f t="shared" si="23"/>
        <v>0</v>
      </c>
      <c r="O77" s="35">
        <f t="shared" si="24"/>
        <v>0</v>
      </c>
      <c r="P77" s="165"/>
    </row>
    <row r="78" spans="1:22" s="50" customFormat="1" x14ac:dyDescent="0.2">
      <c r="A78" s="419" t="s">
        <v>174</v>
      </c>
      <c r="B78" s="420"/>
      <c r="C78" s="452"/>
      <c r="D78" s="453"/>
      <c r="E78" s="453"/>
      <c r="F78" s="453"/>
      <c r="G78" s="454"/>
      <c r="H78" s="10"/>
      <c r="I78" s="10"/>
      <c r="L78" s="10"/>
      <c r="M78" s="10"/>
      <c r="N78" s="35">
        <f t="shared" si="23"/>
        <v>0</v>
      </c>
      <c r="O78" s="35">
        <f t="shared" si="24"/>
        <v>0</v>
      </c>
      <c r="P78" s="165"/>
    </row>
    <row r="79" spans="1:22" s="50" customFormat="1" x14ac:dyDescent="0.2">
      <c r="A79" s="419" t="s">
        <v>175</v>
      </c>
      <c r="B79" s="420"/>
      <c r="C79" s="452"/>
      <c r="D79" s="453"/>
      <c r="E79" s="453"/>
      <c r="F79" s="453"/>
      <c r="G79" s="454"/>
      <c r="H79" s="10"/>
      <c r="I79" s="10"/>
      <c r="L79" s="10"/>
      <c r="M79" s="10"/>
      <c r="N79" s="35">
        <f t="shared" si="23"/>
        <v>0</v>
      </c>
      <c r="O79" s="35">
        <f t="shared" si="24"/>
        <v>0</v>
      </c>
      <c r="P79" s="165"/>
    </row>
    <row r="80" spans="1:22" s="50" customFormat="1" x14ac:dyDescent="0.2">
      <c r="A80" s="422" t="s">
        <v>176</v>
      </c>
      <c r="B80" s="422"/>
      <c r="C80" s="422"/>
      <c r="D80" s="422"/>
      <c r="E80" s="422"/>
      <c r="F80" s="422"/>
      <c r="G80" s="422"/>
      <c r="H80" s="37">
        <f t="shared" ref="H80:M80" si="27">TRUNC(ROUND(SUM(H36,H38:H42,H50,H60:H79),0),0)</f>
        <v>0</v>
      </c>
      <c r="I80" s="37">
        <f t="shared" si="27"/>
        <v>0</v>
      </c>
      <c r="J80" s="37">
        <f t="shared" si="27"/>
        <v>0</v>
      </c>
      <c r="K80" s="37">
        <f t="shared" si="27"/>
        <v>0</v>
      </c>
      <c r="L80" s="37">
        <f t="shared" si="27"/>
        <v>0</v>
      </c>
      <c r="M80" s="37">
        <f t="shared" si="27"/>
        <v>0</v>
      </c>
      <c r="N80" s="37">
        <f>H80+J80+L80</f>
        <v>0</v>
      </c>
      <c r="O80" s="37">
        <f>I80+K80+M80</f>
        <v>0</v>
      </c>
      <c r="P80" s="167"/>
    </row>
    <row r="81" spans="1:24" s="50" customFormat="1" x14ac:dyDescent="0.2">
      <c r="A81" s="422" t="s">
        <v>177</v>
      </c>
      <c r="B81" s="422"/>
      <c r="C81" s="422"/>
      <c r="D81" s="422"/>
      <c r="E81" s="422"/>
      <c r="F81" s="422"/>
      <c r="G81" s="422"/>
      <c r="H81" s="38">
        <f>SUM(H54,H58,H80)</f>
        <v>0</v>
      </c>
      <c r="I81" s="38">
        <f>SUM(I55,I56,I80)</f>
        <v>0</v>
      </c>
      <c r="J81" s="38">
        <f>SUM(J54,J58,J80)</f>
        <v>0</v>
      </c>
      <c r="K81" s="38">
        <f>SUM(K55,K56,K80)</f>
        <v>0</v>
      </c>
      <c r="L81" s="38">
        <f>SUM(L54,L58,L80)</f>
        <v>0</v>
      </c>
      <c r="M81" s="38">
        <f>SUM(M55,M56,M80)</f>
        <v>0</v>
      </c>
      <c r="N81" s="38">
        <f>H81+J81+L81</f>
        <v>0</v>
      </c>
      <c r="O81" s="38">
        <f t="shared" si="24"/>
        <v>0</v>
      </c>
      <c r="P81" s="168"/>
    </row>
    <row r="82" spans="1:24" s="50" customFormat="1" x14ac:dyDescent="0.2">
      <c r="A82" s="34"/>
      <c r="B82" s="34"/>
      <c r="C82" s="34"/>
      <c r="D82" s="34"/>
      <c r="E82" s="34"/>
      <c r="F82" s="34"/>
      <c r="G82" s="34"/>
      <c r="H82" s="79"/>
      <c r="I82" s="79"/>
      <c r="J82" s="79"/>
      <c r="K82" s="79"/>
      <c r="L82" s="79"/>
      <c r="M82" s="79"/>
      <c r="N82" s="105"/>
      <c r="O82" s="105"/>
      <c r="P82" s="105"/>
    </row>
    <row r="83" spans="1:24" s="50" customFormat="1" x14ac:dyDescent="0.2">
      <c r="A83" s="34"/>
      <c r="B83" s="34"/>
      <c r="C83" s="34"/>
      <c r="D83" s="34"/>
      <c r="E83" s="34"/>
      <c r="F83" s="34"/>
      <c r="G83" s="34"/>
      <c r="H83" s="79"/>
      <c r="I83" s="79"/>
      <c r="J83" s="79"/>
      <c r="K83" s="79"/>
      <c r="L83" s="79"/>
      <c r="M83" s="79"/>
      <c r="N83" s="105"/>
      <c r="O83" s="105"/>
      <c r="P83" s="105"/>
    </row>
    <row r="84" spans="1:24" s="50" customFormat="1" x14ac:dyDescent="0.2">
      <c r="A84" s="418" t="s">
        <v>178</v>
      </c>
      <c r="B84" s="418"/>
      <c r="C84" s="421" t="s">
        <v>179</v>
      </c>
      <c r="D84" s="421"/>
      <c r="E84" s="421"/>
      <c r="F84" s="421"/>
      <c r="G84" s="421"/>
      <c r="H84" s="40" t="e">
        <f>H80/$N$80*$T$53</f>
        <v>#DIV/0!</v>
      </c>
      <c r="I84" s="40"/>
      <c r="J84" s="107" t="e">
        <f>J80/$N$80*$T$53</f>
        <v>#DIV/0!</v>
      </c>
      <c r="K84" s="40"/>
      <c r="L84" s="107" t="e">
        <f>L80/$N$80*$T$53</f>
        <v>#DIV/0!</v>
      </c>
      <c r="M84" s="40"/>
      <c r="N84" s="40" t="e">
        <f>H84+J84+L84</f>
        <v>#DIV/0!</v>
      </c>
      <c r="O84" s="40"/>
      <c r="P84" s="40"/>
    </row>
    <row r="85" spans="1:24" s="50" customFormat="1" x14ac:dyDescent="0.2">
      <c r="A85" s="418"/>
      <c r="B85" s="418"/>
      <c r="C85" s="421" t="s">
        <v>177</v>
      </c>
      <c r="D85" s="421"/>
      <c r="E85" s="421"/>
      <c r="F85" s="421"/>
      <c r="G85" s="421"/>
      <c r="H85" s="40" t="e">
        <f>H80+H84</f>
        <v>#DIV/0!</v>
      </c>
      <c r="I85" s="40"/>
      <c r="J85" s="40" t="e">
        <f>J80+J84</f>
        <v>#DIV/0!</v>
      </c>
      <c r="K85" s="40"/>
      <c r="L85" s="40" t="e">
        <f>L80+L84</f>
        <v>#DIV/0!</v>
      </c>
      <c r="M85" s="40"/>
      <c r="N85" s="40" t="e">
        <f>H85+J85+L85</f>
        <v>#DIV/0!</v>
      </c>
      <c r="O85" s="40"/>
      <c r="P85" s="40"/>
      <c r="Q85" s="80" t="e">
        <f>IF(N81&lt;N85,N81,N85)</f>
        <v>#DIV/0!</v>
      </c>
      <c r="R85" s="81" t="s">
        <v>198</v>
      </c>
    </row>
    <row r="86" spans="1:24" s="42" customFormat="1" ht="18" x14ac:dyDescent="0.25">
      <c r="A86" s="455"/>
      <c r="B86" s="455"/>
      <c r="C86" s="455"/>
      <c r="D86" s="455"/>
      <c r="E86" s="455"/>
      <c r="F86" s="455"/>
      <c r="G86" s="455"/>
      <c r="H86" s="455"/>
      <c r="I86" s="455"/>
      <c r="J86" s="455"/>
      <c r="K86" s="455"/>
      <c r="L86" s="455"/>
      <c r="M86" s="455"/>
      <c r="N86" s="455"/>
      <c r="O86" s="455"/>
      <c r="P86" s="105"/>
    </row>
    <row r="87" spans="1:24" s="50" customFormat="1" ht="39.75" customHeight="1" x14ac:dyDescent="0.2">
      <c r="A87" s="462" t="s">
        <v>195</v>
      </c>
      <c r="B87" s="462"/>
      <c r="C87" s="462"/>
      <c r="D87" s="462"/>
      <c r="E87" s="462"/>
      <c r="F87" s="462"/>
      <c r="G87" s="462"/>
      <c r="H87" s="462"/>
      <c r="I87" s="462"/>
      <c r="J87" s="462"/>
      <c r="K87" s="462"/>
      <c r="L87" s="462"/>
      <c r="M87" s="462"/>
      <c r="N87" s="462"/>
      <c r="O87" s="462"/>
      <c r="P87" s="462"/>
    </row>
    <row r="88" spans="1:24" s="50" customFormat="1" x14ac:dyDescent="0.2"/>
    <row r="89" spans="1:24" s="50" customFormat="1" x14ac:dyDescent="0.2">
      <c r="B89" s="417" t="s">
        <v>182</v>
      </c>
      <c r="C89" s="417"/>
      <c r="D89" s="417"/>
      <c r="F89" s="417" t="s">
        <v>196</v>
      </c>
      <c r="G89" s="417"/>
      <c r="H89" s="417"/>
      <c r="I89" s="82"/>
      <c r="J89" s="461" t="s">
        <v>199</v>
      </c>
      <c r="K89" s="461"/>
      <c r="L89" s="461"/>
      <c r="M89" s="82"/>
      <c r="N89" s="82"/>
      <c r="S89" s="50" t="s">
        <v>181</v>
      </c>
    </row>
    <row r="90" spans="1:24" s="50" customFormat="1" x14ac:dyDescent="0.2">
      <c r="B90" s="151" t="s">
        <v>183</v>
      </c>
      <c r="C90" s="151" t="s">
        <v>184</v>
      </c>
      <c r="D90" s="50" t="s">
        <v>185</v>
      </c>
      <c r="F90" s="151" t="s">
        <v>183</v>
      </c>
      <c r="G90" s="151" t="s">
        <v>184</v>
      </c>
      <c r="H90" s="151" t="s">
        <v>185</v>
      </c>
      <c r="J90" s="151" t="s">
        <v>183</v>
      </c>
      <c r="K90" s="151" t="s">
        <v>184</v>
      </c>
      <c r="L90" s="151" t="s">
        <v>185</v>
      </c>
      <c r="M90" s="149"/>
      <c r="N90" s="149"/>
      <c r="S90" s="150" t="str">
        <f>+H8</f>
        <v>Year 1</v>
      </c>
      <c r="T90" s="150"/>
      <c r="U90" s="150" t="str">
        <f>+J8</f>
        <v>Year 2</v>
      </c>
      <c r="V90" s="150"/>
      <c r="W90" s="150" t="str">
        <f>+L8</f>
        <v>Year 3</v>
      </c>
      <c r="X90" s="150"/>
    </row>
    <row r="91" spans="1:24" s="50" customFormat="1" x14ac:dyDescent="0.2">
      <c r="B91" s="149">
        <f t="shared" ref="B91:B100" si="28">+H70</f>
        <v>0</v>
      </c>
      <c r="C91" s="50">
        <f t="shared" ref="C91:C100" si="29">S92*$D$58</f>
        <v>0</v>
      </c>
      <c r="D91" s="149">
        <f>B91+C91</f>
        <v>0</v>
      </c>
      <c r="E91" s="2"/>
      <c r="F91" s="149">
        <f t="shared" ref="F91:F100" si="30">+J70</f>
        <v>0</v>
      </c>
      <c r="G91" s="149">
        <f>U92*$D$58</f>
        <v>0</v>
      </c>
      <c r="H91" s="149">
        <f>F91+G91</f>
        <v>0</v>
      </c>
      <c r="J91" s="149">
        <f t="shared" ref="J91:J100" si="31">+L70</f>
        <v>0</v>
      </c>
      <c r="K91" s="50">
        <f>W92*$D$58</f>
        <v>0</v>
      </c>
      <c r="L91" s="149">
        <f>J91+K91</f>
        <v>0</v>
      </c>
      <c r="M91" s="149"/>
      <c r="N91" s="149"/>
      <c r="P91" s="151"/>
      <c r="R91" s="50" t="s">
        <v>186</v>
      </c>
      <c r="S91" s="159" t="str">
        <f t="shared" ref="S91:X91" si="32">H9</f>
        <v>Sponsor</v>
      </c>
      <c r="T91" s="159" t="str">
        <f t="shared" si="32"/>
        <v>UA</v>
      </c>
      <c r="U91" s="159" t="str">
        <f t="shared" si="32"/>
        <v>Sponsor</v>
      </c>
      <c r="V91" s="159" t="str">
        <f t="shared" si="32"/>
        <v>UA</v>
      </c>
      <c r="W91" s="159" t="str">
        <f t="shared" si="32"/>
        <v>Sponsor</v>
      </c>
      <c r="X91" s="159" t="str">
        <f t="shared" si="32"/>
        <v>UA</v>
      </c>
    </row>
    <row r="92" spans="1:24" s="50" customFormat="1" x14ac:dyDescent="0.2">
      <c r="B92" s="149">
        <f t="shared" si="28"/>
        <v>0</v>
      </c>
      <c r="C92" s="50">
        <f t="shared" si="29"/>
        <v>0</v>
      </c>
      <c r="D92" s="149">
        <f t="shared" ref="D92:D100" si="33">B92+C92</f>
        <v>0</v>
      </c>
      <c r="E92" s="2"/>
      <c r="F92" s="149">
        <f t="shared" si="30"/>
        <v>0</v>
      </c>
      <c r="G92" s="149">
        <f t="shared" ref="G92:G100" si="34">U93*$D$58</f>
        <v>0</v>
      </c>
      <c r="H92" s="149">
        <f t="shared" ref="H92:H100" si="35">F92+G92</f>
        <v>0</v>
      </c>
      <c r="J92" s="149">
        <f t="shared" si="31"/>
        <v>0</v>
      </c>
      <c r="K92" s="50">
        <f t="shared" ref="K92:K100" si="36">W93*$D$58</f>
        <v>0</v>
      </c>
      <c r="L92" s="149">
        <f>J92+K92</f>
        <v>0</v>
      </c>
      <c r="M92" s="149"/>
      <c r="N92" s="149"/>
      <c r="P92" s="149"/>
      <c r="R92" s="50" t="str">
        <f t="shared" ref="R92:R101" si="37">IF(C70=0,"None",C70)</f>
        <v>None</v>
      </c>
      <c r="S92" s="10">
        <f t="shared" ref="S92:S101" si="38">(IF(OR(H70=0,H70=""),0,(IF(H70&lt;=25000,H70,25000))))</f>
        <v>0</v>
      </c>
      <c r="T92" s="10">
        <f t="shared" ref="T92:T101" si="39">(IF(OR(I70=0,I70=""),0,(IF(I70&lt;=25000,I70,25000))))</f>
        <v>0</v>
      </c>
      <c r="U92" s="10">
        <f t="shared" ref="U92:U101" si="40">IF(Z$125="N/A",0,IF(OR(J70=0,J70=""),0,(IF(H70+J70&lt;=25000,J70,25000-S92))))</f>
        <v>0</v>
      </c>
      <c r="V92" s="10">
        <f t="shared" ref="V92:V101" si="41">IF(AA$125="N/A",0,IF(OR(K70=0,K70=""),0,(IF(I70+K70&lt;=25000,K70,25000-T92))))</f>
        <v>0</v>
      </c>
      <c r="W92" s="10">
        <f t="shared" ref="W92:W101" si="42">IF(AB$125="N/A",0,IF(OR(L70=0,L70=""),0,(IF(H70+J70+L70&lt;=25000,L70,25000-S92-U92))))</f>
        <v>0</v>
      </c>
      <c r="X92" s="10">
        <f t="shared" ref="X92:X101" si="43">IF(AC$125="N/A",0,IF(OR(M70=0,M70=""),0,(IF(I70+K70+M70&lt;=25000,M70,25000-T92-V92))))</f>
        <v>0</v>
      </c>
    </row>
    <row r="93" spans="1:24" s="50" customFormat="1" x14ac:dyDescent="0.2">
      <c r="A93" s="60"/>
      <c r="B93" s="149">
        <f t="shared" si="28"/>
        <v>0</v>
      </c>
      <c r="C93" s="50">
        <f t="shared" si="29"/>
        <v>0</v>
      </c>
      <c r="D93" s="149">
        <f t="shared" si="33"/>
        <v>0</v>
      </c>
      <c r="E93" s="2"/>
      <c r="F93" s="149">
        <f t="shared" si="30"/>
        <v>0</v>
      </c>
      <c r="G93" s="149">
        <f t="shared" si="34"/>
        <v>0</v>
      </c>
      <c r="H93" s="149">
        <f t="shared" si="35"/>
        <v>0</v>
      </c>
      <c r="J93" s="149">
        <f t="shared" si="31"/>
        <v>0</v>
      </c>
      <c r="K93" s="50">
        <f t="shared" si="36"/>
        <v>0</v>
      </c>
      <c r="L93" s="149">
        <f t="shared" ref="L93:L100" si="44">J93+K93</f>
        <v>0</v>
      </c>
      <c r="M93" s="83"/>
      <c r="N93" s="83"/>
      <c r="P93" s="149"/>
      <c r="R93" s="50" t="str">
        <f t="shared" si="37"/>
        <v>None</v>
      </c>
      <c r="S93" s="10">
        <f t="shared" si="38"/>
        <v>0</v>
      </c>
      <c r="T93" s="10">
        <f t="shared" si="39"/>
        <v>0</v>
      </c>
      <c r="U93" s="10">
        <f t="shared" si="40"/>
        <v>0</v>
      </c>
      <c r="V93" s="10">
        <f t="shared" si="41"/>
        <v>0</v>
      </c>
      <c r="W93" s="10">
        <f t="shared" si="42"/>
        <v>0</v>
      </c>
      <c r="X93" s="10">
        <f t="shared" si="43"/>
        <v>0</v>
      </c>
    </row>
    <row r="94" spans="1:24" s="50" customFormat="1" x14ac:dyDescent="0.2">
      <c r="A94" s="61"/>
      <c r="B94" s="149">
        <f t="shared" si="28"/>
        <v>0</v>
      </c>
      <c r="C94" s="50">
        <f t="shared" si="29"/>
        <v>0</v>
      </c>
      <c r="D94" s="149">
        <f t="shared" si="33"/>
        <v>0</v>
      </c>
      <c r="E94" s="2"/>
      <c r="F94" s="149">
        <f t="shared" si="30"/>
        <v>0</v>
      </c>
      <c r="G94" s="149">
        <f t="shared" si="34"/>
        <v>0</v>
      </c>
      <c r="H94" s="149">
        <f t="shared" si="35"/>
        <v>0</v>
      </c>
      <c r="J94" s="149">
        <f t="shared" si="31"/>
        <v>0</v>
      </c>
      <c r="K94" s="50">
        <f t="shared" si="36"/>
        <v>0</v>
      </c>
      <c r="L94" s="149">
        <f t="shared" si="44"/>
        <v>0</v>
      </c>
      <c r="M94" s="160"/>
      <c r="N94" s="160"/>
      <c r="P94" s="149"/>
      <c r="R94" s="50" t="str">
        <f t="shared" si="37"/>
        <v>None</v>
      </c>
      <c r="S94" s="10">
        <f t="shared" si="38"/>
        <v>0</v>
      </c>
      <c r="T94" s="10">
        <f t="shared" si="39"/>
        <v>0</v>
      </c>
      <c r="U94" s="10">
        <f t="shared" si="40"/>
        <v>0</v>
      </c>
      <c r="V94" s="10">
        <f t="shared" si="41"/>
        <v>0</v>
      </c>
      <c r="W94" s="10">
        <f t="shared" si="42"/>
        <v>0</v>
      </c>
      <c r="X94" s="10">
        <f t="shared" si="43"/>
        <v>0</v>
      </c>
    </row>
    <row r="95" spans="1:24" s="50" customFormat="1" x14ac:dyDescent="0.2">
      <c r="B95" s="149">
        <f t="shared" si="28"/>
        <v>0</v>
      </c>
      <c r="C95" s="50">
        <f t="shared" si="29"/>
        <v>0</v>
      </c>
      <c r="D95" s="149">
        <f t="shared" si="33"/>
        <v>0</v>
      </c>
      <c r="E95" s="2"/>
      <c r="F95" s="149">
        <f t="shared" si="30"/>
        <v>0</v>
      </c>
      <c r="G95" s="149">
        <f t="shared" si="34"/>
        <v>0</v>
      </c>
      <c r="H95" s="149">
        <f t="shared" si="35"/>
        <v>0</v>
      </c>
      <c r="J95" s="149">
        <f t="shared" si="31"/>
        <v>0</v>
      </c>
      <c r="K95" s="50">
        <f t="shared" si="36"/>
        <v>0</v>
      </c>
      <c r="L95" s="149">
        <f t="shared" si="44"/>
        <v>0</v>
      </c>
      <c r="M95" s="149"/>
      <c r="N95" s="149"/>
      <c r="P95" s="149"/>
      <c r="R95" s="50" t="str">
        <f t="shared" si="37"/>
        <v>None</v>
      </c>
      <c r="S95" s="10">
        <f t="shared" si="38"/>
        <v>0</v>
      </c>
      <c r="T95" s="10">
        <f t="shared" si="39"/>
        <v>0</v>
      </c>
      <c r="U95" s="10">
        <f t="shared" si="40"/>
        <v>0</v>
      </c>
      <c r="V95" s="10">
        <f t="shared" si="41"/>
        <v>0</v>
      </c>
      <c r="W95" s="10">
        <f t="shared" si="42"/>
        <v>0</v>
      </c>
      <c r="X95" s="10">
        <f t="shared" si="43"/>
        <v>0</v>
      </c>
    </row>
    <row r="96" spans="1:24" s="50" customFormat="1" x14ac:dyDescent="0.2">
      <c r="B96" s="149">
        <f t="shared" si="28"/>
        <v>0</v>
      </c>
      <c r="C96" s="50">
        <f t="shared" si="29"/>
        <v>0</v>
      </c>
      <c r="D96" s="149">
        <f t="shared" si="33"/>
        <v>0</v>
      </c>
      <c r="E96" s="2"/>
      <c r="F96" s="149">
        <f t="shared" si="30"/>
        <v>0</v>
      </c>
      <c r="G96" s="149">
        <f t="shared" si="34"/>
        <v>0</v>
      </c>
      <c r="H96" s="149">
        <f t="shared" si="35"/>
        <v>0</v>
      </c>
      <c r="J96" s="149">
        <f t="shared" si="31"/>
        <v>0</v>
      </c>
      <c r="K96" s="50">
        <f t="shared" si="36"/>
        <v>0</v>
      </c>
      <c r="L96" s="149">
        <f t="shared" si="44"/>
        <v>0</v>
      </c>
      <c r="M96" s="149"/>
      <c r="N96" s="149"/>
      <c r="P96" s="149"/>
      <c r="R96" s="50" t="str">
        <f t="shared" si="37"/>
        <v>None</v>
      </c>
      <c r="S96" s="10">
        <f t="shared" si="38"/>
        <v>0</v>
      </c>
      <c r="T96" s="10">
        <f t="shared" si="39"/>
        <v>0</v>
      </c>
      <c r="U96" s="10">
        <f t="shared" si="40"/>
        <v>0</v>
      </c>
      <c r="V96" s="10">
        <f t="shared" si="41"/>
        <v>0</v>
      </c>
      <c r="W96" s="10">
        <f t="shared" si="42"/>
        <v>0</v>
      </c>
      <c r="X96" s="10">
        <f t="shared" si="43"/>
        <v>0</v>
      </c>
    </row>
    <row r="97" spans="2:24" s="50" customFormat="1" x14ac:dyDescent="0.2">
      <c r="B97" s="149">
        <f t="shared" si="28"/>
        <v>0</v>
      </c>
      <c r="C97" s="50">
        <f t="shared" si="29"/>
        <v>0</v>
      </c>
      <c r="D97" s="149">
        <f t="shared" si="33"/>
        <v>0</v>
      </c>
      <c r="E97" s="2"/>
      <c r="F97" s="149">
        <f t="shared" si="30"/>
        <v>0</v>
      </c>
      <c r="G97" s="149">
        <f t="shared" si="34"/>
        <v>0</v>
      </c>
      <c r="H97" s="149">
        <f t="shared" si="35"/>
        <v>0</v>
      </c>
      <c r="J97" s="149">
        <f t="shared" si="31"/>
        <v>0</v>
      </c>
      <c r="K97" s="50">
        <f t="shared" si="36"/>
        <v>0</v>
      </c>
      <c r="L97" s="149">
        <f t="shared" si="44"/>
        <v>0</v>
      </c>
      <c r="M97" s="149"/>
      <c r="N97" s="149"/>
      <c r="P97" s="149"/>
      <c r="R97" s="50" t="str">
        <f t="shared" si="37"/>
        <v>None</v>
      </c>
      <c r="S97" s="10">
        <f t="shared" si="38"/>
        <v>0</v>
      </c>
      <c r="T97" s="10">
        <f t="shared" si="39"/>
        <v>0</v>
      </c>
      <c r="U97" s="10">
        <f t="shared" si="40"/>
        <v>0</v>
      </c>
      <c r="V97" s="10">
        <f t="shared" si="41"/>
        <v>0</v>
      </c>
      <c r="W97" s="10">
        <f t="shared" si="42"/>
        <v>0</v>
      </c>
      <c r="X97" s="10">
        <f t="shared" si="43"/>
        <v>0</v>
      </c>
    </row>
    <row r="98" spans="2:24" s="50" customFormat="1" x14ac:dyDescent="0.2">
      <c r="B98" s="149">
        <f t="shared" si="28"/>
        <v>0</v>
      </c>
      <c r="C98" s="50">
        <f t="shared" si="29"/>
        <v>0</v>
      </c>
      <c r="D98" s="149">
        <f t="shared" si="33"/>
        <v>0</v>
      </c>
      <c r="E98" s="2"/>
      <c r="F98" s="149">
        <f t="shared" si="30"/>
        <v>0</v>
      </c>
      <c r="G98" s="149">
        <f t="shared" si="34"/>
        <v>0</v>
      </c>
      <c r="H98" s="149">
        <f t="shared" si="35"/>
        <v>0</v>
      </c>
      <c r="J98" s="149">
        <f t="shared" si="31"/>
        <v>0</v>
      </c>
      <c r="K98" s="50">
        <f t="shared" si="36"/>
        <v>0</v>
      </c>
      <c r="L98" s="149">
        <f t="shared" si="44"/>
        <v>0</v>
      </c>
      <c r="M98" s="149"/>
      <c r="N98" s="149"/>
      <c r="P98" s="149"/>
      <c r="R98" s="50" t="str">
        <f t="shared" si="37"/>
        <v>None</v>
      </c>
      <c r="S98" s="10">
        <f t="shared" si="38"/>
        <v>0</v>
      </c>
      <c r="T98" s="10">
        <f t="shared" si="39"/>
        <v>0</v>
      </c>
      <c r="U98" s="10">
        <f t="shared" si="40"/>
        <v>0</v>
      </c>
      <c r="V98" s="10">
        <f t="shared" si="41"/>
        <v>0</v>
      </c>
      <c r="W98" s="10">
        <f t="shared" si="42"/>
        <v>0</v>
      </c>
      <c r="X98" s="10">
        <f t="shared" si="43"/>
        <v>0</v>
      </c>
    </row>
    <row r="99" spans="2:24" s="50" customFormat="1" x14ac:dyDescent="0.2">
      <c r="B99" s="149">
        <f t="shared" si="28"/>
        <v>0</v>
      </c>
      <c r="C99" s="50">
        <f t="shared" si="29"/>
        <v>0</v>
      </c>
      <c r="D99" s="149">
        <f t="shared" si="33"/>
        <v>0</v>
      </c>
      <c r="E99" s="2"/>
      <c r="F99" s="149">
        <f t="shared" si="30"/>
        <v>0</v>
      </c>
      <c r="G99" s="149">
        <f t="shared" si="34"/>
        <v>0</v>
      </c>
      <c r="H99" s="149">
        <f t="shared" si="35"/>
        <v>0</v>
      </c>
      <c r="J99" s="149">
        <f t="shared" si="31"/>
        <v>0</v>
      </c>
      <c r="K99" s="50">
        <f t="shared" si="36"/>
        <v>0</v>
      </c>
      <c r="L99" s="149">
        <f t="shared" si="44"/>
        <v>0</v>
      </c>
      <c r="M99" s="149"/>
      <c r="N99" s="149"/>
      <c r="P99" s="149"/>
      <c r="R99" s="50" t="str">
        <f t="shared" si="37"/>
        <v>None</v>
      </c>
      <c r="S99" s="10">
        <f t="shared" si="38"/>
        <v>0</v>
      </c>
      <c r="T99" s="10">
        <f t="shared" si="39"/>
        <v>0</v>
      </c>
      <c r="U99" s="10">
        <f t="shared" si="40"/>
        <v>0</v>
      </c>
      <c r="V99" s="10">
        <f t="shared" si="41"/>
        <v>0</v>
      </c>
      <c r="W99" s="10">
        <f t="shared" si="42"/>
        <v>0</v>
      </c>
      <c r="X99" s="10">
        <f t="shared" si="43"/>
        <v>0</v>
      </c>
    </row>
    <row r="100" spans="2:24" s="50" customFormat="1" x14ac:dyDescent="0.2">
      <c r="B100" s="149">
        <f t="shared" si="28"/>
        <v>0</v>
      </c>
      <c r="C100" s="50">
        <f t="shared" si="29"/>
        <v>0</v>
      </c>
      <c r="D100" s="149">
        <f t="shared" si="33"/>
        <v>0</v>
      </c>
      <c r="E100" s="2"/>
      <c r="F100" s="149">
        <f t="shared" si="30"/>
        <v>0</v>
      </c>
      <c r="G100" s="149">
        <f t="shared" si="34"/>
        <v>0</v>
      </c>
      <c r="H100" s="149">
        <f t="shared" si="35"/>
        <v>0</v>
      </c>
      <c r="J100" s="149">
        <f t="shared" si="31"/>
        <v>0</v>
      </c>
      <c r="K100" s="50">
        <f t="shared" si="36"/>
        <v>0</v>
      </c>
      <c r="L100" s="149">
        <f t="shared" si="44"/>
        <v>0</v>
      </c>
      <c r="M100" s="149"/>
      <c r="N100" s="149"/>
      <c r="P100" s="149"/>
      <c r="R100" s="50" t="str">
        <f t="shared" si="37"/>
        <v>None</v>
      </c>
      <c r="S100" s="10">
        <f t="shared" si="38"/>
        <v>0</v>
      </c>
      <c r="T100" s="10">
        <f t="shared" si="39"/>
        <v>0</v>
      </c>
      <c r="U100" s="10">
        <f t="shared" si="40"/>
        <v>0</v>
      </c>
      <c r="V100" s="10">
        <f t="shared" si="41"/>
        <v>0</v>
      </c>
      <c r="W100" s="10">
        <f t="shared" si="42"/>
        <v>0</v>
      </c>
      <c r="X100" s="10">
        <f t="shared" si="43"/>
        <v>0</v>
      </c>
    </row>
    <row r="101" spans="2:24" s="50" customFormat="1" x14ac:dyDescent="0.2">
      <c r="H101" s="149"/>
      <c r="I101" s="149"/>
      <c r="J101" s="149"/>
      <c r="K101" s="149"/>
      <c r="L101" s="149"/>
      <c r="M101" s="149"/>
      <c r="N101" s="149"/>
      <c r="P101" s="149"/>
      <c r="R101" s="50" t="str">
        <f t="shared" si="37"/>
        <v>None</v>
      </c>
      <c r="S101" s="10">
        <f t="shared" si="38"/>
        <v>0</v>
      </c>
      <c r="T101" s="10">
        <f t="shared" si="39"/>
        <v>0</v>
      </c>
      <c r="U101" s="10">
        <f t="shared" si="40"/>
        <v>0</v>
      </c>
      <c r="V101" s="10">
        <f t="shared" si="41"/>
        <v>0</v>
      </c>
      <c r="W101" s="10">
        <f t="shared" si="42"/>
        <v>0</v>
      </c>
      <c r="X101" s="10">
        <f t="shared" si="43"/>
        <v>0</v>
      </c>
    </row>
    <row r="102" spans="2:24" s="50" customFormat="1" ht="13.5" thickBot="1" x14ac:dyDescent="0.25">
      <c r="H102" s="149"/>
      <c r="I102" s="149"/>
      <c r="J102" s="149"/>
      <c r="K102" s="149"/>
      <c r="L102" s="149"/>
      <c r="M102" s="149"/>
      <c r="N102" s="149"/>
      <c r="P102" s="160"/>
      <c r="S102" s="84">
        <f t="shared" ref="S102:X102" si="45">SUM(S92:S101)</f>
        <v>0</v>
      </c>
      <c r="T102" s="84">
        <f t="shared" si="45"/>
        <v>0</v>
      </c>
      <c r="U102" s="84">
        <f t="shared" si="45"/>
        <v>0</v>
      </c>
      <c r="V102" s="84">
        <f t="shared" si="45"/>
        <v>0</v>
      </c>
      <c r="W102" s="84">
        <f t="shared" si="45"/>
        <v>0</v>
      </c>
      <c r="X102" s="84">
        <f t="shared" si="45"/>
        <v>0</v>
      </c>
    </row>
    <row r="103" spans="2:24" s="50" customFormat="1" ht="13.5" thickTop="1" x14ac:dyDescent="0.2">
      <c r="H103" s="149"/>
      <c r="I103" s="149"/>
      <c r="J103" s="149"/>
      <c r="K103" s="149"/>
      <c r="L103" s="149"/>
      <c r="M103" s="149"/>
      <c r="N103" s="149"/>
    </row>
    <row r="104" spans="2:24" s="50" customFormat="1" x14ac:dyDescent="0.2">
      <c r="H104" s="149"/>
      <c r="I104" s="149"/>
      <c r="J104" s="149"/>
      <c r="K104" s="149"/>
      <c r="L104" s="149"/>
      <c r="M104" s="149"/>
      <c r="N104" s="149"/>
    </row>
    <row r="105" spans="2:24" s="50" customFormat="1" x14ac:dyDescent="0.2">
      <c r="H105" s="149"/>
      <c r="I105" s="149"/>
      <c r="J105" s="149"/>
      <c r="K105" s="149"/>
      <c r="L105" s="149"/>
      <c r="M105" s="149"/>
      <c r="N105" s="149"/>
    </row>
    <row r="106" spans="2:24" s="50" customFormat="1" x14ac:dyDescent="0.2">
      <c r="H106" s="149"/>
      <c r="I106" s="149"/>
      <c r="J106" s="149"/>
      <c r="K106" s="149"/>
      <c r="L106" s="149"/>
      <c r="M106" s="149"/>
      <c r="N106" s="149"/>
    </row>
    <row r="107" spans="2:24" s="50" customFormat="1" x14ac:dyDescent="0.2">
      <c r="H107" s="149"/>
      <c r="I107" s="149"/>
      <c r="J107" s="149"/>
      <c r="K107" s="149"/>
      <c r="L107" s="149"/>
      <c r="M107" s="149"/>
      <c r="N107" s="149"/>
    </row>
    <row r="108" spans="2:24" s="50" customFormat="1" x14ac:dyDescent="0.2">
      <c r="H108" s="149"/>
      <c r="I108" s="149"/>
      <c r="J108" s="149"/>
      <c r="K108" s="149"/>
      <c r="L108" s="149"/>
      <c r="M108" s="149"/>
      <c r="N108" s="149"/>
    </row>
    <row r="109" spans="2:24" s="50" customFormat="1" x14ac:dyDescent="0.2">
      <c r="N109" s="85"/>
    </row>
    <row r="110" spans="2:24" s="50" customFormat="1" x14ac:dyDescent="0.2">
      <c r="N110" s="85"/>
    </row>
    <row r="111" spans="2:24" s="50" customFormat="1" x14ac:dyDescent="0.2">
      <c r="N111" s="85"/>
    </row>
    <row r="112" spans="2:24" s="50" customFormat="1" x14ac:dyDescent="0.2">
      <c r="N112" s="85"/>
    </row>
    <row r="113" spans="14:14" s="50" customFormat="1" x14ac:dyDescent="0.2">
      <c r="N113" s="85"/>
    </row>
    <row r="114" spans="14:14" s="50" customFormat="1" x14ac:dyDescent="0.2">
      <c r="N114" s="85"/>
    </row>
    <row r="115" spans="14:14" s="50" customFormat="1" x14ac:dyDescent="0.2">
      <c r="N115" s="85"/>
    </row>
    <row r="116" spans="14:14" s="50" customFormat="1" x14ac:dyDescent="0.2">
      <c r="N116" s="85"/>
    </row>
    <row r="117" spans="14:14" s="50" customFormat="1" x14ac:dyDescent="0.2">
      <c r="N117" s="85"/>
    </row>
    <row r="118" spans="14:14" s="50" customFormat="1" x14ac:dyDescent="0.2">
      <c r="N118" s="85"/>
    </row>
    <row r="119" spans="14:14" s="50" customFormat="1" x14ac:dyDescent="0.2">
      <c r="N119" s="85"/>
    </row>
    <row r="120" spans="14:14" s="50" customFormat="1" x14ac:dyDescent="0.2">
      <c r="N120" s="85"/>
    </row>
    <row r="121" spans="14:14" s="50" customFormat="1" x14ac:dyDescent="0.2">
      <c r="N121" s="85"/>
    </row>
    <row r="122" spans="14:14" s="50" customFormat="1" x14ac:dyDescent="0.2">
      <c r="N122" s="85"/>
    </row>
    <row r="123" spans="14:14" s="50" customFormat="1" x14ac:dyDescent="0.2">
      <c r="N123" s="85"/>
    </row>
    <row r="124" spans="14:14" s="50" customFormat="1" x14ac:dyDescent="0.2">
      <c r="N124" s="85"/>
    </row>
    <row r="125" spans="14:14" s="50" customFormat="1" x14ac:dyDescent="0.2">
      <c r="N125" s="85"/>
    </row>
    <row r="126" spans="14:14" s="50" customFormat="1" x14ac:dyDescent="0.2">
      <c r="N126" s="85"/>
    </row>
    <row r="127" spans="14:14" s="50" customFormat="1" x14ac:dyDescent="0.2">
      <c r="N127" s="85"/>
    </row>
    <row r="128" spans="14:14" s="50" customFormat="1" x14ac:dyDescent="0.2">
      <c r="N128" s="85"/>
    </row>
    <row r="129" spans="14:259" s="50" customFormat="1" x14ac:dyDescent="0.2">
      <c r="N129" s="85"/>
    </row>
    <row r="130" spans="14:259" s="50" customFormat="1" x14ac:dyDescent="0.2">
      <c r="N130" s="85"/>
    </row>
    <row r="131" spans="14:259" s="50" customFormat="1" x14ac:dyDescent="0.2">
      <c r="N131" s="85"/>
      <c r="X131" s="417"/>
      <c r="Y131" s="417"/>
      <c r="Z131" s="417"/>
      <c r="AA131" s="417"/>
      <c r="AB131" s="417"/>
      <c r="AC131" s="417"/>
      <c r="AD131" s="417"/>
      <c r="AE131" s="417"/>
      <c r="AF131" s="417"/>
      <c r="AG131" s="417"/>
      <c r="AH131" s="150"/>
      <c r="AI131" s="150"/>
      <c r="AL131" s="150"/>
      <c r="AM131" s="150"/>
    </row>
    <row r="132" spans="14:259" s="50" customFormat="1" x14ac:dyDescent="0.2">
      <c r="N132" s="85"/>
      <c r="X132" s="159"/>
      <c r="Y132" s="159"/>
      <c r="Z132" s="159"/>
      <c r="AA132" s="159"/>
      <c r="AB132" s="159"/>
      <c r="AC132" s="159"/>
      <c r="AD132" s="159"/>
      <c r="AE132" s="159"/>
      <c r="AF132" s="159"/>
      <c r="AG132" s="159"/>
      <c r="AH132" s="159"/>
      <c r="AI132" s="159"/>
      <c r="AL132" s="159"/>
      <c r="AM132" s="159"/>
      <c r="IY132" s="149"/>
    </row>
    <row r="133" spans="14:259" s="50" customFormat="1" x14ac:dyDescent="0.2">
      <c r="N133" s="85"/>
      <c r="X133" s="10"/>
      <c r="Y133" s="10"/>
      <c r="Z133" s="10"/>
      <c r="AA133" s="10"/>
      <c r="AB133" s="10"/>
      <c r="AC133" s="10"/>
      <c r="AD133" s="10"/>
      <c r="AE133" s="10"/>
      <c r="AF133" s="10"/>
      <c r="AG133" s="10"/>
    </row>
    <row r="134" spans="14:259" s="50" customFormat="1" x14ac:dyDescent="0.2">
      <c r="N134" s="85"/>
      <c r="X134" s="10"/>
      <c r="Y134" s="10"/>
      <c r="Z134" s="10"/>
      <c r="AA134" s="10"/>
      <c r="AB134" s="10"/>
      <c r="AC134" s="10"/>
      <c r="AD134" s="10"/>
      <c r="AE134" s="10"/>
      <c r="AF134" s="10"/>
      <c r="AG134" s="10"/>
    </row>
    <row r="135" spans="14:259" s="50" customFormat="1" x14ac:dyDescent="0.2">
      <c r="N135" s="85"/>
      <c r="X135" s="10"/>
      <c r="Y135" s="10"/>
      <c r="Z135" s="10"/>
      <c r="AA135" s="10"/>
      <c r="AB135" s="10"/>
      <c r="AC135" s="10"/>
      <c r="AD135" s="10"/>
      <c r="AE135" s="10"/>
      <c r="AF135" s="10"/>
      <c r="AG135" s="10"/>
    </row>
    <row r="136" spans="14:259" s="50" customFormat="1" x14ac:dyDescent="0.2">
      <c r="N136" s="85"/>
      <c r="X136" s="10"/>
      <c r="Y136" s="10"/>
      <c r="Z136" s="10"/>
      <c r="AA136" s="10"/>
      <c r="AB136" s="10"/>
      <c r="AC136" s="10"/>
      <c r="AD136" s="10"/>
      <c r="AE136" s="10"/>
      <c r="AF136" s="10"/>
      <c r="AG136" s="10"/>
    </row>
    <row r="137" spans="14:259" s="50" customFormat="1" x14ac:dyDescent="0.2">
      <c r="N137" s="85"/>
      <c r="X137" s="10"/>
      <c r="Y137" s="10"/>
      <c r="Z137" s="10"/>
      <c r="AA137" s="10"/>
      <c r="AB137" s="10"/>
      <c r="AC137" s="10"/>
      <c r="AD137" s="10"/>
      <c r="AE137" s="10"/>
      <c r="AF137" s="10"/>
      <c r="AG137" s="10"/>
      <c r="AH137" s="160"/>
      <c r="AI137" s="160"/>
      <c r="AL137" s="160"/>
      <c r="AM137" s="160"/>
    </row>
    <row r="138" spans="14:259" s="50" customFormat="1" x14ac:dyDescent="0.2">
      <c r="N138" s="85"/>
      <c r="X138" s="10"/>
      <c r="Y138" s="10"/>
      <c r="Z138" s="10"/>
      <c r="AA138" s="10"/>
      <c r="AB138" s="10"/>
      <c r="AC138" s="10"/>
      <c r="AD138" s="10"/>
      <c r="AE138" s="10"/>
      <c r="AF138" s="10"/>
      <c r="AG138" s="10"/>
    </row>
    <row r="139" spans="14:259" s="50" customFormat="1" x14ac:dyDescent="0.2">
      <c r="N139" s="85"/>
      <c r="X139" s="10"/>
      <c r="Y139" s="10"/>
      <c r="Z139" s="10"/>
      <c r="AA139" s="10"/>
      <c r="AB139" s="10"/>
      <c r="AC139" s="10"/>
      <c r="AD139" s="10"/>
      <c r="AE139" s="10"/>
      <c r="AF139" s="10"/>
      <c r="AG139" s="10"/>
    </row>
    <row r="140" spans="14:259" s="50" customFormat="1" x14ac:dyDescent="0.2">
      <c r="N140" s="85"/>
      <c r="X140" s="10"/>
      <c r="Y140" s="10"/>
      <c r="Z140" s="10"/>
      <c r="AA140" s="10"/>
      <c r="AB140" s="10"/>
      <c r="AC140" s="10"/>
      <c r="AD140" s="10"/>
      <c r="AE140" s="10"/>
      <c r="AF140" s="10"/>
      <c r="AG140" s="10"/>
    </row>
    <row r="141" spans="14:259" s="50" customFormat="1" x14ac:dyDescent="0.2">
      <c r="N141" s="85"/>
      <c r="X141" s="10"/>
      <c r="Y141" s="10"/>
      <c r="Z141" s="10"/>
      <c r="AA141" s="10"/>
      <c r="AB141" s="10"/>
      <c r="AC141" s="10"/>
      <c r="AD141" s="10"/>
      <c r="AE141" s="10"/>
      <c r="AF141" s="10"/>
      <c r="AG141" s="10"/>
    </row>
    <row r="142" spans="14:259" s="50" customFormat="1" x14ac:dyDescent="0.2">
      <c r="N142" s="85"/>
      <c r="X142" s="10"/>
      <c r="Y142" s="10"/>
      <c r="Z142" s="10"/>
      <c r="AA142" s="10"/>
      <c r="AB142" s="10"/>
      <c r="AC142" s="10"/>
      <c r="AD142" s="10"/>
      <c r="AE142" s="10"/>
      <c r="AF142" s="10"/>
      <c r="AG142" s="10"/>
    </row>
    <row r="143" spans="14:259" s="50" customFormat="1" x14ac:dyDescent="0.2">
      <c r="N143" s="85"/>
      <c r="X143" s="160"/>
      <c r="Y143" s="160"/>
      <c r="Z143" s="160"/>
      <c r="AA143" s="160"/>
      <c r="AB143" s="160"/>
      <c r="AC143" s="160"/>
      <c r="AD143" s="10"/>
      <c r="AE143" s="10"/>
      <c r="AF143" s="10"/>
      <c r="AG143" s="10"/>
    </row>
    <row r="144" spans="14:259" s="50" customFormat="1" x14ac:dyDescent="0.2">
      <c r="N144" s="85"/>
      <c r="X144" s="160"/>
      <c r="Y144" s="160"/>
      <c r="Z144" s="160"/>
      <c r="AA144" s="160"/>
      <c r="AB144" s="160"/>
      <c r="AC144" s="160"/>
      <c r="AD144" s="160"/>
      <c r="AE144" s="160"/>
      <c r="AF144" s="160"/>
      <c r="AG144" s="160"/>
    </row>
    <row r="145" spans="14:14" s="50" customFormat="1" x14ac:dyDescent="0.2">
      <c r="N145" s="85"/>
    </row>
    <row r="146" spans="14:14" s="50" customFormat="1" x14ac:dyDescent="0.2">
      <c r="N146" s="85"/>
    </row>
    <row r="147" spans="14:14" s="50" customFormat="1" x14ac:dyDescent="0.2">
      <c r="N147" s="85"/>
    </row>
    <row r="148" spans="14:14" s="50" customFormat="1" x14ac:dyDescent="0.2">
      <c r="N148" s="85"/>
    </row>
    <row r="149" spans="14:14" s="50" customFormat="1" x14ac:dyDescent="0.2">
      <c r="N149" s="85"/>
    </row>
    <row r="150" spans="14:14" s="50" customFormat="1" x14ac:dyDescent="0.2">
      <c r="N150" s="85"/>
    </row>
    <row r="151" spans="14:14" s="50" customFormat="1" x14ac:dyDescent="0.2">
      <c r="N151" s="85"/>
    </row>
    <row r="152" spans="14:14" s="50" customFormat="1" x14ac:dyDescent="0.2">
      <c r="N152" s="85"/>
    </row>
    <row r="153" spans="14:14" s="50" customFormat="1" x14ac:dyDescent="0.2">
      <c r="N153" s="85"/>
    </row>
    <row r="154" spans="14:14" s="50" customFormat="1" x14ac:dyDescent="0.2">
      <c r="N154" s="85"/>
    </row>
    <row r="155" spans="14:14" s="50" customFormat="1" x14ac:dyDescent="0.2">
      <c r="N155" s="85"/>
    </row>
    <row r="156" spans="14:14" s="50" customFormat="1" x14ac:dyDescent="0.2">
      <c r="N156" s="85"/>
    </row>
    <row r="157" spans="14:14" s="50" customFormat="1" x14ac:dyDescent="0.2">
      <c r="N157" s="85"/>
    </row>
    <row r="158" spans="14:14" s="50" customFormat="1" x14ac:dyDescent="0.2">
      <c r="N158" s="85"/>
    </row>
    <row r="159" spans="14:14" s="50" customFormat="1" x14ac:dyDescent="0.2">
      <c r="N159" s="85"/>
    </row>
    <row r="160" spans="14:14" s="50" customFormat="1" x14ac:dyDescent="0.2">
      <c r="N160" s="85"/>
    </row>
    <row r="161" spans="14:14" s="50" customFormat="1" x14ac:dyDescent="0.2">
      <c r="N161" s="85"/>
    </row>
    <row r="162" spans="14:14" s="50" customFormat="1" x14ac:dyDescent="0.2">
      <c r="N162" s="85"/>
    </row>
    <row r="163" spans="14:14" s="50" customFormat="1" x14ac:dyDescent="0.2">
      <c r="N163" s="85"/>
    </row>
    <row r="164" spans="14:14" s="50" customFormat="1" x14ac:dyDescent="0.2">
      <c r="N164" s="85"/>
    </row>
    <row r="165" spans="14:14" s="50" customFormat="1" x14ac:dyDescent="0.2">
      <c r="N165" s="85"/>
    </row>
    <row r="166" spans="14:14" s="50" customFormat="1" x14ac:dyDescent="0.2">
      <c r="N166" s="85"/>
    </row>
    <row r="167" spans="14:14" s="50" customFormat="1" x14ac:dyDescent="0.2">
      <c r="N167" s="85"/>
    </row>
    <row r="168" spans="14:14" s="50" customFormat="1" x14ac:dyDescent="0.2">
      <c r="N168" s="85"/>
    </row>
    <row r="169" spans="14:14" s="50" customFormat="1" x14ac:dyDescent="0.2">
      <c r="N169" s="85"/>
    </row>
    <row r="170" spans="14:14" s="50" customFormat="1" x14ac:dyDescent="0.2">
      <c r="N170" s="85"/>
    </row>
    <row r="171" spans="14:14" s="50" customFormat="1" x14ac:dyDescent="0.2">
      <c r="N171" s="85"/>
    </row>
    <row r="172" spans="14:14" s="50" customFormat="1" x14ac:dyDescent="0.2">
      <c r="N172" s="85"/>
    </row>
    <row r="173" spans="14:14" s="50" customFormat="1" x14ac:dyDescent="0.2">
      <c r="N173" s="85"/>
    </row>
    <row r="174" spans="14:14" s="50" customFormat="1" x14ac:dyDescent="0.2">
      <c r="N174" s="85"/>
    </row>
    <row r="175" spans="14:14" s="50" customFormat="1" x14ac:dyDescent="0.2">
      <c r="N175" s="85"/>
    </row>
    <row r="176" spans="14:14" s="50" customFormat="1" x14ac:dyDescent="0.2">
      <c r="N176" s="85"/>
    </row>
    <row r="177" spans="14:14" s="50" customFormat="1" x14ac:dyDescent="0.2">
      <c r="N177" s="85"/>
    </row>
    <row r="178" spans="14:14" s="50" customFormat="1" x14ac:dyDescent="0.2">
      <c r="N178" s="85"/>
    </row>
    <row r="179" spans="14:14" s="50" customFormat="1" x14ac:dyDescent="0.2">
      <c r="N179" s="85"/>
    </row>
    <row r="180" spans="14:14" s="50" customFormat="1" x14ac:dyDescent="0.2">
      <c r="N180" s="85"/>
    </row>
    <row r="181" spans="14:14" s="50" customFormat="1" x14ac:dyDescent="0.2">
      <c r="N181" s="85"/>
    </row>
    <row r="182" spans="14:14" s="50" customFormat="1" x14ac:dyDescent="0.2">
      <c r="N182" s="85"/>
    </row>
    <row r="183" spans="14:14" s="50" customFormat="1" x14ac:dyDescent="0.2">
      <c r="N183" s="85"/>
    </row>
    <row r="184" spans="14:14" s="50" customFormat="1" x14ac:dyDescent="0.2">
      <c r="N184" s="85"/>
    </row>
    <row r="185" spans="14:14" s="50" customFormat="1" x14ac:dyDescent="0.2">
      <c r="N185" s="85"/>
    </row>
    <row r="186" spans="14:14" s="50" customFormat="1" x14ac:dyDescent="0.2">
      <c r="N186" s="85"/>
    </row>
    <row r="187" spans="14:14" s="50" customFormat="1" x14ac:dyDescent="0.2">
      <c r="N187" s="85"/>
    </row>
    <row r="188" spans="14:14" s="50" customFormat="1" x14ac:dyDescent="0.2">
      <c r="N188" s="85"/>
    </row>
    <row r="189" spans="14:14" s="50" customFormat="1" x14ac:dyDescent="0.2">
      <c r="N189" s="85"/>
    </row>
    <row r="190" spans="14:14" s="50" customFormat="1" x14ac:dyDescent="0.2">
      <c r="N190" s="85"/>
    </row>
    <row r="191" spans="14:14" s="50" customFormat="1" x14ac:dyDescent="0.2">
      <c r="N191" s="85"/>
    </row>
    <row r="192" spans="14:14" s="50" customFormat="1" x14ac:dyDescent="0.2">
      <c r="N192" s="85"/>
    </row>
    <row r="193" spans="14:16" s="50" customFormat="1" x14ac:dyDescent="0.2">
      <c r="N193" s="85"/>
    </row>
    <row r="194" spans="14:16" s="50" customFormat="1" x14ac:dyDescent="0.2">
      <c r="N194" s="85"/>
    </row>
    <row r="195" spans="14:16" s="50" customFormat="1" x14ac:dyDescent="0.2">
      <c r="N195" s="85"/>
    </row>
    <row r="196" spans="14:16" s="50" customFormat="1" x14ac:dyDescent="0.2">
      <c r="N196" s="85"/>
    </row>
    <row r="197" spans="14:16" s="50" customFormat="1" x14ac:dyDescent="0.2">
      <c r="N197" s="85"/>
    </row>
    <row r="198" spans="14:16" s="50" customFormat="1" x14ac:dyDescent="0.2">
      <c r="N198" s="85"/>
    </row>
    <row r="199" spans="14:16" x14ac:dyDescent="0.2">
      <c r="P199" s="50"/>
    </row>
    <row r="200" spans="14:16" x14ac:dyDescent="0.2">
      <c r="P200" s="50"/>
    </row>
    <row r="201" spans="14:16" x14ac:dyDescent="0.2">
      <c r="P201" s="50"/>
    </row>
    <row r="202" spans="14:16" x14ac:dyDescent="0.2">
      <c r="P202" s="50"/>
    </row>
    <row r="203" spans="14:16" x14ac:dyDescent="0.2">
      <c r="P203" s="50"/>
    </row>
  </sheetData>
  <sheetProtection sheet="1" formatCells="0" formatColumns="0" formatRows="0" insertColumns="0" insertRows="0" insertHyperlinks="0"/>
  <protectedRanges>
    <protectedRange sqref="L2:P4 H5:P7 P10:P81" name="Range1"/>
  </protectedRanges>
  <mergeCells count="103">
    <mergeCell ref="A1:O1"/>
    <mergeCell ref="A67:G67"/>
    <mergeCell ref="A68:G68"/>
    <mergeCell ref="A59:G59"/>
    <mergeCell ref="A48:G48"/>
    <mergeCell ref="A49:G49"/>
    <mergeCell ref="D55:E55"/>
    <mergeCell ref="D56:E56"/>
    <mergeCell ref="D54:E54"/>
    <mergeCell ref="L8:M8"/>
    <mergeCell ref="N8:O8"/>
    <mergeCell ref="A52:G52"/>
    <mergeCell ref="D58:E58"/>
    <mergeCell ref="A65:G65"/>
    <mergeCell ref="A66:G66"/>
    <mergeCell ref="A2:B2"/>
    <mergeCell ref="C2:D2"/>
    <mergeCell ref="AD131:AE131"/>
    <mergeCell ref="AF131:AG131"/>
    <mergeCell ref="C71:G71"/>
    <mergeCell ref="C72:G72"/>
    <mergeCell ref="C73:G73"/>
    <mergeCell ref="X131:Y131"/>
    <mergeCell ref="Z131:AA131"/>
    <mergeCell ref="C79:G79"/>
    <mergeCell ref="C74:G74"/>
    <mergeCell ref="C75:G75"/>
    <mergeCell ref="C76:G76"/>
    <mergeCell ref="C77:G77"/>
    <mergeCell ref="A86:O86"/>
    <mergeCell ref="B89:D89"/>
    <mergeCell ref="F89:H89"/>
    <mergeCell ref="A79:B79"/>
    <mergeCell ref="J89:L89"/>
    <mergeCell ref="A87:P87"/>
    <mergeCell ref="C78:G78"/>
    <mergeCell ref="A74:B74"/>
    <mergeCell ref="A75:B75"/>
    <mergeCell ref="A76:B76"/>
    <mergeCell ref="A77:B77"/>
    <mergeCell ref="A78:B78"/>
    <mergeCell ref="AB131:AC131"/>
    <mergeCell ref="R51:T51"/>
    <mergeCell ref="R54:S54"/>
    <mergeCell ref="R55:S56"/>
    <mergeCell ref="E2:G2"/>
    <mergeCell ref="C30:E30"/>
    <mergeCell ref="R46:U46"/>
    <mergeCell ref="R8:S8"/>
    <mergeCell ref="R17:T17"/>
    <mergeCell ref="R18:T19"/>
    <mergeCell ref="R28:U28"/>
    <mergeCell ref="R37:U37"/>
    <mergeCell ref="R45:U45"/>
    <mergeCell ref="R44:U44"/>
    <mergeCell ref="C32:E32"/>
    <mergeCell ref="C33:E33"/>
    <mergeCell ref="C70:G70"/>
    <mergeCell ref="C31:E31"/>
    <mergeCell ref="A44:G44"/>
    <mergeCell ref="H8:I8"/>
    <mergeCell ref="A64:G64"/>
    <mergeCell ref="A43:G43"/>
    <mergeCell ref="A38:G38"/>
    <mergeCell ref="A39:G39"/>
    <mergeCell ref="J8:K8"/>
    <mergeCell ref="A40:G40"/>
    <mergeCell ref="I3:K3"/>
    <mergeCell ref="I4:K4"/>
    <mergeCell ref="C8:D8"/>
    <mergeCell ref="E8:F8"/>
    <mergeCell ref="C9:D9"/>
    <mergeCell ref="B6:D6"/>
    <mergeCell ref="E6:G6"/>
    <mergeCell ref="B7:D7"/>
    <mergeCell ref="E7:G7"/>
    <mergeCell ref="C29:E29"/>
    <mergeCell ref="B4:C4"/>
    <mergeCell ref="E4:G4"/>
    <mergeCell ref="B3:G3"/>
    <mergeCell ref="B5:G5"/>
    <mergeCell ref="C34:E34"/>
    <mergeCell ref="A41:G41"/>
    <mergeCell ref="A50:G50"/>
    <mergeCell ref="A51:G51"/>
    <mergeCell ref="A53:G53"/>
    <mergeCell ref="A47:G47"/>
    <mergeCell ref="A63:G63"/>
    <mergeCell ref="A45:G45"/>
    <mergeCell ref="A71:B71"/>
    <mergeCell ref="A84:B85"/>
    <mergeCell ref="D57:E57"/>
    <mergeCell ref="A46:G46"/>
    <mergeCell ref="A61:G61"/>
    <mergeCell ref="A62:G62"/>
    <mergeCell ref="A42:G42"/>
    <mergeCell ref="C84:G84"/>
    <mergeCell ref="C85:G85"/>
    <mergeCell ref="A80:G80"/>
    <mergeCell ref="A81:G81"/>
    <mergeCell ref="A70:B70"/>
    <mergeCell ref="A72:B72"/>
    <mergeCell ref="A73:B73"/>
  </mergeCells>
  <conditionalFormatting sqref="E11 E13 E15 E17 E19">
    <cfRule type="expression" dxfId="33" priority="6">
      <formula>D10=12</formula>
    </cfRule>
  </conditionalFormatting>
  <conditionalFormatting sqref="F11">
    <cfRule type="expression" dxfId="32" priority="5">
      <formula>C10=12</formula>
    </cfRule>
  </conditionalFormatting>
  <conditionalFormatting sqref="F13">
    <cfRule type="expression" dxfId="31" priority="4">
      <formula>C12=12</formula>
    </cfRule>
  </conditionalFormatting>
  <conditionalFormatting sqref="F15">
    <cfRule type="expression" dxfId="30" priority="3">
      <formula>C14=12</formula>
    </cfRule>
  </conditionalFormatting>
  <conditionalFormatting sqref="F17">
    <cfRule type="expression" dxfId="29" priority="2">
      <formula>C16=12</formula>
    </cfRule>
  </conditionalFormatting>
  <conditionalFormatting sqref="F19">
    <cfRule type="expression" dxfId="28" priority="1">
      <formula>C18=12</formula>
    </cfRule>
  </conditionalFormatting>
  <conditionalFormatting sqref="T55">
    <cfRule type="cellIs" dxfId="27" priority="27" operator="equal">
      <formula>"No"</formula>
    </cfRule>
    <cfRule type="cellIs" dxfId="26" priority="28" operator="equal">
      <formula>"Yes"</formula>
    </cfRule>
  </conditionalFormatting>
  <dataValidations count="2">
    <dataValidation type="list" allowBlank="1" showInputMessage="1" showErrorMessage="1" errorTitle="Appointment length" error="Please enter 9 (academic appointment) or 12 (calendar year appointment)." sqref="C10 C12 C14 C16 C18 C20:C23" xr:uid="{35B3D970-9FC8-46CB-B03C-1AE55421E3C5}">
      <formula1>"9, 12"</formula1>
    </dataValidation>
    <dataValidation type="list" allowBlank="1" showInputMessage="1" showErrorMessage="1" sqref="I4:K4" xr:uid="{EBA67659-1BED-4E94-BBDB-3B7F4AAFEBBD}">
      <formula1>$R$11:$R$14</formula1>
    </dataValidation>
  </dataValidations>
  <hyperlinks>
    <hyperlink ref="R44" r:id="rId1" xr:uid="{17A39E2B-79A6-4EFF-8E22-80F97F65802B}"/>
  </hyperlinks>
  <printOptions horizontalCentered="1"/>
  <pageMargins left="0.75" right="0.75" top="1" bottom="1" header="0.5" footer="0.5"/>
  <pageSetup scale="48" orientation="portrait" r:id="rId2"/>
  <headerFooter alignWithMargins="0"/>
  <ignoredErrors>
    <ignoredError sqref="H11:H18 I11:I18 O80 I81 K81" formula="1"/>
  </ignoredError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pageSetUpPr fitToPage="1"/>
  </sheetPr>
  <dimension ref="A1:JA203"/>
  <sheetViews>
    <sheetView zoomScaleNormal="100" workbookViewId="0">
      <selection activeCell="H4" sqref="H4"/>
    </sheetView>
  </sheetViews>
  <sheetFormatPr defaultColWidth="9.140625" defaultRowHeight="12.75" x14ac:dyDescent="0.2"/>
  <cols>
    <col min="1" max="1" width="33.28515625" style="2" customWidth="1"/>
    <col min="2" max="2" width="9.42578125" style="2" bestFit="1" customWidth="1"/>
    <col min="3" max="3" width="6.85546875" style="2" customWidth="1"/>
    <col min="4" max="4" width="5" style="2" customWidth="1"/>
    <col min="5" max="5" width="6.42578125" style="2" customWidth="1"/>
    <col min="6" max="6" width="11.42578125" style="2" bestFit="1" customWidth="1"/>
    <col min="7" max="7" width="5.42578125" style="2" customWidth="1"/>
    <col min="8" max="15" width="9.140625" style="2" customWidth="1"/>
    <col min="16" max="16" width="9.140625" style="43" customWidth="1"/>
    <col min="17" max="17" width="9.140625" style="2" customWidth="1"/>
    <col min="18" max="18" width="28.85546875" style="2" customWidth="1"/>
    <col min="19" max="19" width="9.140625" style="2"/>
    <col min="20" max="20" width="26.140625" style="2" customWidth="1"/>
    <col min="21" max="21" width="15.85546875" style="2" customWidth="1"/>
    <col min="22" max="22" width="13.7109375" style="2" customWidth="1"/>
    <col min="23" max="23" width="11.7109375" style="2" customWidth="1"/>
    <col min="24" max="24" width="16.5703125" style="2" customWidth="1"/>
    <col min="25" max="25" width="10.42578125" style="2" customWidth="1"/>
    <col min="26" max="16384" width="9.140625" style="2"/>
  </cols>
  <sheetData>
    <row r="1" spans="1:23" s="42" customFormat="1" ht="18.75" thickBot="1" x14ac:dyDescent="0.3">
      <c r="A1" s="423"/>
      <c r="B1" s="423"/>
      <c r="C1" s="423"/>
      <c r="D1" s="423"/>
      <c r="E1" s="423"/>
      <c r="F1" s="423"/>
      <c r="G1" s="423"/>
      <c r="H1" s="423"/>
      <c r="I1" s="423"/>
      <c r="J1" s="423"/>
      <c r="K1" s="423"/>
      <c r="L1" s="423"/>
      <c r="M1" s="423"/>
      <c r="N1" s="423"/>
      <c r="O1" s="423"/>
      <c r="P1" s="423"/>
      <c r="Q1" s="423"/>
      <c r="R1" s="153"/>
    </row>
    <row r="2" spans="1:23" ht="16.5" customHeight="1" thickBot="1" x14ac:dyDescent="0.25">
      <c r="A2" s="374" t="s">
        <v>57</v>
      </c>
      <c r="B2" s="375"/>
      <c r="C2" s="376" t="s">
        <v>58</v>
      </c>
      <c r="D2" s="376"/>
      <c r="E2" s="424"/>
      <c r="F2" s="424"/>
      <c r="G2" s="425"/>
      <c r="I2" s="148"/>
      <c r="J2" s="3"/>
      <c r="K2" s="148"/>
      <c r="R2" s="148"/>
      <c r="S2" s="6"/>
      <c r="T2" s="44" t="s">
        <v>59</v>
      </c>
      <c r="U2" s="45"/>
      <c r="V2" s="148"/>
      <c r="W2" s="46"/>
    </row>
    <row r="3" spans="1:23" ht="16.5" customHeight="1" x14ac:dyDescent="0.2">
      <c r="A3" s="4" t="s">
        <v>60</v>
      </c>
      <c r="B3" s="426"/>
      <c r="C3" s="427"/>
      <c r="D3" s="427"/>
      <c r="E3" s="427"/>
      <c r="F3" s="427"/>
      <c r="G3" s="428"/>
      <c r="I3" s="441" t="s">
        <v>61</v>
      </c>
      <c r="J3" s="442"/>
      <c r="K3" s="443"/>
      <c r="S3" s="6"/>
      <c r="T3" s="44" t="s">
        <v>62</v>
      </c>
      <c r="U3" s="6"/>
      <c r="V3" s="157"/>
      <c r="W3" s="46"/>
    </row>
    <row r="4" spans="1:23" ht="16.5" customHeight="1" thickBot="1" x14ac:dyDescent="0.25">
      <c r="A4" s="4" t="s">
        <v>63</v>
      </c>
      <c r="B4" s="437"/>
      <c r="C4" s="438"/>
      <c r="D4" s="155" t="s">
        <v>64</v>
      </c>
      <c r="E4" s="439"/>
      <c r="F4" s="439"/>
      <c r="G4" s="440"/>
      <c r="I4" s="444" t="s">
        <v>65</v>
      </c>
      <c r="J4" s="445"/>
      <c r="K4" s="446"/>
      <c r="T4" s="44" t="s">
        <v>221</v>
      </c>
      <c r="U4" s="47"/>
      <c r="V4" s="157"/>
    </row>
    <row r="5" spans="1:23" ht="16.5" customHeight="1" x14ac:dyDescent="0.2">
      <c r="A5" s="4" t="s">
        <v>66</v>
      </c>
      <c r="B5" s="430"/>
      <c r="C5" s="431"/>
      <c r="D5" s="431"/>
      <c r="E5" s="431"/>
      <c r="F5" s="431"/>
      <c r="G5" s="432"/>
      <c r="H5" s="5"/>
      <c r="I5" s="6"/>
      <c r="J5" s="148"/>
      <c r="L5" s="6"/>
      <c r="M5" s="6"/>
      <c r="N5" s="6"/>
      <c r="O5" s="6"/>
      <c r="P5" s="148"/>
      <c r="T5" s="44"/>
    </row>
    <row r="6" spans="1:23" ht="16.5" customHeight="1" x14ac:dyDescent="0.2">
      <c r="A6" s="256" t="s">
        <v>67</v>
      </c>
      <c r="B6" s="447"/>
      <c r="C6" s="447"/>
      <c r="D6" s="447"/>
      <c r="E6" s="448" t="s">
        <v>220</v>
      </c>
      <c r="F6" s="448"/>
      <c r="G6" s="449"/>
      <c r="H6" s="5"/>
      <c r="I6" s="6"/>
      <c r="J6" s="148"/>
      <c r="L6" s="6"/>
      <c r="M6" s="6"/>
      <c r="N6" s="6"/>
      <c r="O6" s="6"/>
      <c r="P6" s="148"/>
    </row>
    <row r="7" spans="1:23" ht="16.5" customHeight="1" thickBot="1" x14ac:dyDescent="0.25">
      <c r="A7" s="161" t="s">
        <v>215</v>
      </c>
      <c r="B7" s="450"/>
      <c r="C7" s="450"/>
      <c r="D7" s="450"/>
      <c r="E7" s="450"/>
      <c r="F7" s="450"/>
      <c r="G7" s="451"/>
      <c r="H7" s="7"/>
      <c r="I7" s="8"/>
      <c r="J7" s="148"/>
      <c r="L7" s="6"/>
      <c r="M7" s="6"/>
      <c r="N7" s="6"/>
      <c r="O7" s="6"/>
      <c r="P7" s="148"/>
    </row>
    <row r="8" spans="1:23" s="50" customFormat="1" ht="16.5" thickTop="1" thickBot="1" x14ac:dyDescent="0.25">
      <c r="A8" s="148"/>
      <c r="B8" s="154"/>
      <c r="C8" s="414" t="s">
        <v>68</v>
      </c>
      <c r="D8" s="415"/>
      <c r="E8" s="414" t="s">
        <v>69</v>
      </c>
      <c r="F8" s="429"/>
      <c r="G8" s="154" t="s">
        <v>70</v>
      </c>
      <c r="H8" s="436" t="s">
        <v>71</v>
      </c>
      <c r="I8" s="436"/>
      <c r="J8" s="436" t="s">
        <v>187</v>
      </c>
      <c r="K8" s="436"/>
      <c r="L8" s="436" t="s">
        <v>197</v>
      </c>
      <c r="M8" s="436"/>
      <c r="N8" s="436" t="s">
        <v>200</v>
      </c>
      <c r="O8" s="436"/>
      <c r="P8" s="433" t="s">
        <v>72</v>
      </c>
      <c r="Q8" s="458"/>
      <c r="R8" s="163" t="s">
        <v>219</v>
      </c>
      <c r="S8" s="48"/>
      <c r="T8" s="459" t="s">
        <v>73</v>
      </c>
      <c r="U8" s="460"/>
      <c r="V8" s="49"/>
      <c r="W8" s="49"/>
    </row>
    <row r="9" spans="1:23" s="50" customFormat="1" ht="15.75" thickBot="1" x14ac:dyDescent="0.25">
      <c r="A9" s="243" t="s">
        <v>74</v>
      </c>
      <c r="B9" s="154" t="s">
        <v>75</v>
      </c>
      <c r="C9" s="414" t="s">
        <v>76</v>
      </c>
      <c r="D9" s="415"/>
      <c r="E9" s="154" t="s">
        <v>77</v>
      </c>
      <c r="F9" s="162" t="s">
        <v>78</v>
      </c>
      <c r="G9" s="180" t="s">
        <v>79</v>
      </c>
      <c r="H9" s="9" t="s">
        <v>80</v>
      </c>
      <c r="I9" s="9" t="s">
        <v>81</v>
      </c>
      <c r="J9" s="9" t="s">
        <v>80</v>
      </c>
      <c r="K9" s="9" t="s">
        <v>81</v>
      </c>
      <c r="L9" s="9" t="s">
        <v>80</v>
      </c>
      <c r="M9" s="9" t="s">
        <v>81</v>
      </c>
      <c r="N9" s="9" t="s">
        <v>80</v>
      </c>
      <c r="O9" s="9" t="s">
        <v>81</v>
      </c>
      <c r="P9" s="9" t="s">
        <v>80</v>
      </c>
      <c r="Q9" s="9" t="s">
        <v>81</v>
      </c>
      <c r="R9" s="164"/>
      <c r="T9" s="51"/>
      <c r="U9" s="52"/>
      <c r="V9" s="49"/>
      <c r="W9" s="49"/>
    </row>
    <row r="10" spans="1:23" s="50" customFormat="1" ht="15" x14ac:dyDescent="0.2">
      <c r="A10" s="244" t="str">
        <f>IF(B5=0,"PI",B5)</f>
        <v>PI</v>
      </c>
      <c r="B10" s="245"/>
      <c r="C10" s="246">
        <v>9</v>
      </c>
      <c r="D10" s="14" t="s">
        <v>82</v>
      </c>
      <c r="E10" s="247"/>
      <c r="F10" s="248"/>
      <c r="G10" s="15">
        <v>0</v>
      </c>
      <c r="H10" s="10">
        <f>TRUNC(ROUND(($B10/$C10)*$E10*(1-$G10),0),0)</f>
        <v>0</v>
      </c>
      <c r="I10" s="10">
        <f>TRUNC(ROUND(($B10/$C10)*$E10*$G10,0),0)</f>
        <v>0</v>
      </c>
      <c r="J10" s="10">
        <f t="shared" ref="J10:O10" si="0">TRUNC(ROUND(H10*1.03,0),0)</f>
        <v>0</v>
      </c>
      <c r="K10" s="10">
        <f t="shared" si="0"/>
        <v>0</v>
      </c>
      <c r="L10" s="10">
        <f t="shared" si="0"/>
        <v>0</v>
      </c>
      <c r="M10" s="10">
        <f t="shared" si="0"/>
        <v>0</v>
      </c>
      <c r="N10" s="10">
        <f t="shared" si="0"/>
        <v>0</v>
      </c>
      <c r="O10" s="10">
        <f t="shared" si="0"/>
        <v>0</v>
      </c>
      <c r="P10" s="35">
        <f>SUM($H10,$J10,$L10,$N10)</f>
        <v>0</v>
      </c>
      <c r="Q10" s="35">
        <f>SUM($I10,$K10,$M10,$O10)</f>
        <v>0</v>
      </c>
      <c r="R10" s="165"/>
      <c r="T10" s="53" t="s">
        <v>83</v>
      </c>
      <c r="U10" s="54">
        <v>44378</v>
      </c>
      <c r="V10" s="49"/>
      <c r="W10" s="49"/>
    </row>
    <row r="11" spans="1:23" s="50" customFormat="1" ht="15" x14ac:dyDescent="0.2">
      <c r="A11" s="249" t="s">
        <v>84</v>
      </c>
      <c r="B11" s="174"/>
      <c r="C11" s="175"/>
      <c r="D11" s="176"/>
      <c r="E11" s="173"/>
      <c r="F11" s="172"/>
      <c r="G11" s="11">
        <v>0</v>
      </c>
      <c r="H11" s="10">
        <f>TRUNC(ROUND(($B10/$C10)*$F11*(1-$G11),0),0)</f>
        <v>0</v>
      </c>
      <c r="I11" s="10">
        <f>TRUNC(ROUND(($B10/$C10)*$F11*$G11,0),0)</f>
        <v>0</v>
      </c>
      <c r="J11" s="10">
        <f t="shared" ref="J11:K27" si="1">TRUNC(ROUND(H11*1.03,0),0)</f>
        <v>0</v>
      </c>
      <c r="K11" s="10">
        <f t="shared" si="1"/>
        <v>0</v>
      </c>
      <c r="L11" s="10">
        <f t="shared" ref="L11:M27" si="2">TRUNC(ROUND(J11*1.03,0),0)</f>
        <v>0</v>
      </c>
      <c r="M11" s="10">
        <f t="shared" si="2"/>
        <v>0</v>
      </c>
      <c r="N11" s="10">
        <f t="shared" ref="N11:O27" si="3">TRUNC(ROUND(L11*1.03,0),0)</f>
        <v>0</v>
      </c>
      <c r="O11" s="10">
        <f t="shared" si="3"/>
        <v>0</v>
      </c>
      <c r="P11" s="35">
        <f t="shared" ref="P11:P28" si="4">SUM($H11,$J11,$L11,$N11)</f>
        <v>0</v>
      </c>
      <c r="Q11" s="35">
        <f t="shared" ref="Q11:Q28" si="5">SUM($I11,$K11,$M11,$O11)</f>
        <v>0</v>
      </c>
      <c r="R11" s="165"/>
      <c r="T11" s="55" t="s">
        <v>65</v>
      </c>
      <c r="U11" s="56">
        <v>0.5</v>
      </c>
      <c r="V11" s="49"/>
      <c r="W11" s="49"/>
    </row>
    <row r="12" spans="1:23" s="50" customFormat="1" ht="15" x14ac:dyDescent="0.2">
      <c r="A12" s="249" t="s">
        <v>85</v>
      </c>
      <c r="B12" s="170"/>
      <c r="C12" s="171">
        <v>9</v>
      </c>
      <c r="D12" s="17" t="s">
        <v>82</v>
      </c>
      <c r="E12" s="172"/>
      <c r="F12" s="173"/>
      <c r="G12" s="11">
        <v>0</v>
      </c>
      <c r="H12" s="10">
        <f>TRUNC(ROUND(($B12/$C12)*$E12*(1-$G12),0),0)</f>
        <v>0</v>
      </c>
      <c r="I12" s="10">
        <f>TRUNC(ROUND(($B12/$C12)*$E12*$G12,0),0)</f>
        <v>0</v>
      </c>
      <c r="J12" s="10">
        <f t="shared" si="1"/>
        <v>0</v>
      </c>
      <c r="K12" s="10">
        <f t="shared" si="1"/>
        <v>0</v>
      </c>
      <c r="L12" s="10">
        <f t="shared" si="2"/>
        <v>0</v>
      </c>
      <c r="M12" s="10">
        <f t="shared" si="2"/>
        <v>0</v>
      </c>
      <c r="N12" s="10">
        <f t="shared" si="3"/>
        <v>0</v>
      </c>
      <c r="O12" s="10">
        <f t="shared" si="3"/>
        <v>0</v>
      </c>
      <c r="P12" s="35">
        <f t="shared" si="4"/>
        <v>0</v>
      </c>
      <c r="Q12" s="35">
        <f t="shared" si="5"/>
        <v>0</v>
      </c>
      <c r="R12" s="165"/>
      <c r="T12" s="55" t="s">
        <v>86</v>
      </c>
      <c r="U12" s="56">
        <v>0.49</v>
      </c>
      <c r="V12" s="49"/>
      <c r="W12" s="49"/>
    </row>
    <row r="13" spans="1:23" s="50" customFormat="1" ht="15" x14ac:dyDescent="0.2">
      <c r="A13" s="249" t="s">
        <v>87</v>
      </c>
      <c r="B13" s="174"/>
      <c r="C13" s="177"/>
      <c r="D13" s="176"/>
      <c r="E13" s="173"/>
      <c r="F13" s="172"/>
      <c r="G13" s="11">
        <v>0</v>
      </c>
      <c r="H13" s="10">
        <f>TRUNC(ROUND(($B12/$C12)*$F13*(1-$G13),0),0)</f>
        <v>0</v>
      </c>
      <c r="I13" s="10">
        <f>TRUNC(ROUND(($B12/$C12)*$F13*$G13,0),0)</f>
        <v>0</v>
      </c>
      <c r="J13" s="10">
        <f t="shared" si="1"/>
        <v>0</v>
      </c>
      <c r="K13" s="10">
        <f t="shared" si="1"/>
        <v>0</v>
      </c>
      <c r="L13" s="10">
        <f t="shared" si="2"/>
        <v>0</v>
      </c>
      <c r="M13" s="10">
        <f t="shared" si="2"/>
        <v>0</v>
      </c>
      <c r="N13" s="10">
        <f t="shared" si="3"/>
        <v>0</v>
      </c>
      <c r="O13" s="10">
        <f t="shared" si="3"/>
        <v>0</v>
      </c>
      <c r="P13" s="35">
        <f t="shared" si="4"/>
        <v>0</v>
      </c>
      <c r="Q13" s="35">
        <f t="shared" si="5"/>
        <v>0</v>
      </c>
      <c r="R13" s="165"/>
      <c r="T13" s="55" t="s">
        <v>88</v>
      </c>
      <c r="U13" s="56">
        <v>0.38</v>
      </c>
      <c r="V13" s="49"/>
      <c r="W13" s="49"/>
    </row>
    <row r="14" spans="1:23" s="50" customFormat="1" ht="15" x14ac:dyDescent="0.2">
      <c r="A14" s="249" t="s">
        <v>89</v>
      </c>
      <c r="B14" s="170"/>
      <c r="C14" s="171">
        <v>9</v>
      </c>
      <c r="D14" s="17" t="s">
        <v>82</v>
      </c>
      <c r="E14" s="172"/>
      <c r="F14" s="173"/>
      <c r="G14" s="11">
        <v>0</v>
      </c>
      <c r="H14" s="10">
        <f>TRUNC(ROUND(($B14/$C14)*$E14*(1-$G14),0),0)</f>
        <v>0</v>
      </c>
      <c r="I14" s="10">
        <f>TRUNC(ROUND(($B14/$C14)*$E14*$G14,0),0)</f>
        <v>0</v>
      </c>
      <c r="J14" s="10">
        <f t="shared" si="1"/>
        <v>0</v>
      </c>
      <c r="K14" s="10">
        <f t="shared" si="1"/>
        <v>0</v>
      </c>
      <c r="L14" s="10">
        <f t="shared" si="2"/>
        <v>0</v>
      </c>
      <c r="M14" s="10">
        <f t="shared" si="2"/>
        <v>0</v>
      </c>
      <c r="N14" s="10">
        <f t="shared" si="3"/>
        <v>0</v>
      </c>
      <c r="O14" s="10">
        <f t="shared" si="3"/>
        <v>0</v>
      </c>
      <c r="P14" s="35">
        <f t="shared" si="4"/>
        <v>0</v>
      </c>
      <c r="Q14" s="35">
        <f t="shared" si="5"/>
        <v>0</v>
      </c>
      <c r="R14" s="165"/>
      <c r="T14" s="55" t="s">
        <v>90</v>
      </c>
      <c r="U14" s="56">
        <v>0.26</v>
      </c>
      <c r="V14" s="49"/>
      <c r="W14" s="49"/>
    </row>
    <row r="15" spans="1:23" s="50" customFormat="1" ht="15.75" thickBot="1" x14ac:dyDescent="0.25">
      <c r="A15" s="249" t="s">
        <v>91</v>
      </c>
      <c r="B15" s="174"/>
      <c r="C15" s="177"/>
      <c r="D15" s="178"/>
      <c r="E15" s="173"/>
      <c r="F15" s="172"/>
      <c r="G15" s="11">
        <v>0</v>
      </c>
      <c r="H15" s="10">
        <f>TRUNC(ROUND(($B14/$C14)*$F15*(1-$G15),0),0)</f>
        <v>0</v>
      </c>
      <c r="I15" s="10">
        <f>TRUNC(ROUND(($B14/$C14)*$F15*$G15,0),0)</f>
        <v>0</v>
      </c>
      <c r="J15" s="10">
        <f t="shared" si="1"/>
        <v>0</v>
      </c>
      <c r="K15" s="10">
        <f t="shared" si="1"/>
        <v>0</v>
      </c>
      <c r="L15" s="10">
        <f t="shared" si="2"/>
        <v>0</v>
      </c>
      <c r="M15" s="10">
        <f t="shared" si="2"/>
        <v>0</v>
      </c>
      <c r="N15" s="10">
        <f t="shared" si="3"/>
        <v>0</v>
      </c>
      <c r="O15" s="10">
        <f t="shared" si="3"/>
        <v>0</v>
      </c>
      <c r="P15" s="35">
        <f t="shared" si="4"/>
        <v>0</v>
      </c>
      <c r="Q15" s="35">
        <f t="shared" si="5"/>
        <v>0</v>
      </c>
      <c r="R15" s="165"/>
      <c r="T15" s="57"/>
      <c r="U15" s="58"/>
      <c r="V15" s="49"/>
      <c r="W15" s="49"/>
    </row>
    <row r="16" spans="1:23" s="50" customFormat="1" ht="16.5" thickTop="1" thickBot="1" x14ac:dyDescent="0.25">
      <c r="A16" s="249" t="s">
        <v>92</v>
      </c>
      <c r="B16" s="170"/>
      <c r="C16" s="171">
        <v>9</v>
      </c>
      <c r="D16" s="17" t="s">
        <v>82</v>
      </c>
      <c r="E16" s="172"/>
      <c r="F16" s="173"/>
      <c r="G16" s="11">
        <v>0</v>
      </c>
      <c r="H16" s="10">
        <f>TRUNC(ROUND(($B16/$C16)*$E16*(1-$G16),0),0)</f>
        <v>0</v>
      </c>
      <c r="I16" s="10">
        <f>TRUNC(ROUND(($B16/$C16)*$E16*$G16,0),0)</f>
        <v>0</v>
      </c>
      <c r="J16" s="10">
        <f t="shared" si="1"/>
        <v>0</v>
      </c>
      <c r="K16" s="10">
        <f t="shared" si="1"/>
        <v>0</v>
      </c>
      <c r="L16" s="10">
        <f t="shared" si="2"/>
        <v>0</v>
      </c>
      <c r="M16" s="10">
        <f t="shared" si="2"/>
        <v>0</v>
      </c>
      <c r="N16" s="10">
        <f t="shared" si="3"/>
        <v>0</v>
      </c>
      <c r="O16" s="10">
        <f t="shared" si="3"/>
        <v>0</v>
      </c>
      <c r="P16" s="35">
        <f t="shared" si="4"/>
        <v>0</v>
      </c>
      <c r="Q16" s="35">
        <f t="shared" si="5"/>
        <v>0</v>
      </c>
      <c r="R16" s="165"/>
      <c r="T16" s="49"/>
      <c r="U16" s="49"/>
      <c r="V16" s="49"/>
      <c r="W16" s="49"/>
    </row>
    <row r="17" spans="1:26" s="50" customFormat="1" ht="15" x14ac:dyDescent="0.2">
      <c r="A17" s="249" t="s">
        <v>93</v>
      </c>
      <c r="B17" s="174"/>
      <c r="C17" s="177"/>
      <c r="D17" s="178"/>
      <c r="E17" s="173"/>
      <c r="F17" s="172"/>
      <c r="G17" s="11">
        <v>0</v>
      </c>
      <c r="H17" s="10">
        <f>TRUNC(ROUND(($B16/$C16)*$F17*(1-$G17),0),0)</f>
        <v>0</v>
      </c>
      <c r="I17" s="10">
        <f>TRUNC(ROUND(($B16/$C16)*$F17*$G17,0),0)</f>
        <v>0</v>
      </c>
      <c r="J17" s="10">
        <f t="shared" si="1"/>
        <v>0</v>
      </c>
      <c r="K17" s="10">
        <f t="shared" si="1"/>
        <v>0</v>
      </c>
      <c r="L17" s="10">
        <f t="shared" si="2"/>
        <v>0</v>
      </c>
      <c r="M17" s="10">
        <f t="shared" si="2"/>
        <v>0</v>
      </c>
      <c r="N17" s="10">
        <f t="shared" si="3"/>
        <v>0</v>
      </c>
      <c r="O17" s="10">
        <f t="shared" si="3"/>
        <v>0</v>
      </c>
      <c r="P17" s="35">
        <f t="shared" si="4"/>
        <v>0</v>
      </c>
      <c r="Q17" s="35">
        <f t="shared" si="5"/>
        <v>0</v>
      </c>
      <c r="R17" s="165"/>
      <c r="T17" s="379" t="s">
        <v>94</v>
      </c>
      <c r="U17" s="380"/>
      <c r="V17" s="381"/>
      <c r="W17" s="49"/>
    </row>
    <row r="18" spans="1:26" s="50" customFormat="1" ht="15" x14ac:dyDescent="0.2">
      <c r="A18" s="249" t="s">
        <v>95</v>
      </c>
      <c r="B18" s="170"/>
      <c r="C18" s="171">
        <v>9</v>
      </c>
      <c r="D18" s="17" t="s">
        <v>82</v>
      </c>
      <c r="E18" s="172"/>
      <c r="F18" s="173"/>
      <c r="G18" s="11">
        <v>0</v>
      </c>
      <c r="H18" s="10">
        <f>TRUNC(ROUND(($B18/$C18)*$E18*(1-$G18),0),0)</f>
        <v>0</v>
      </c>
      <c r="I18" s="10">
        <f>TRUNC(ROUND(($B18/$C18)*$E18*$G18,0),0)</f>
        <v>0</v>
      </c>
      <c r="J18" s="10">
        <f t="shared" si="1"/>
        <v>0</v>
      </c>
      <c r="K18" s="10">
        <f t="shared" si="1"/>
        <v>0</v>
      </c>
      <c r="L18" s="10">
        <f t="shared" si="2"/>
        <v>0</v>
      </c>
      <c r="M18" s="10">
        <f t="shared" si="2"/>
        <v>0</v>
      </c>
      <c r="N18" s="10">
        <f t="shared" si="3"/>
        <v>0</v>
      </c>
      <c r="O18" s="10">
        <f t="shared" si="3"/>
        <v>0</v>
      </c>
      <c r="P18" s="35">
        <f t="shared" si="4"/>
        <v>0</v>
      </c>
      <c r="Q18" s="35">
        <f t="shared" si="5"/>
        <v>0</v>
      </c>
      <c r="R18" s="165"/>
      <c r="T18" s="382" t="s">
        <v>96</v>
      </c>
      <c r="U18" s="383"/>
      <c r="V18" s="384"/>
      <c r="W18" s="49"/>
    </row>
    <row r="19" spans="1:26" s="50" customFormat="1" ht="15.75" thickBot="1" x14ac:dyDescent="0.25">
      <c r="A19" s="249" t="s">
        <v>97</v>
      </c>
      <c r="B19" s="174"/>
      <c r="C19" s="177"/>
      <c r="D19" s="178"/>
      <c r="E19" s="173"/>
      <c r="F19" s="172"/>
      <c r="G19" s="11">
        <v>0</v>
      </c>
      <c r="H19" s="10">
        <f>TRUNC(ROUND(($B18/$C18)*$F19*(1-$G19),0),0)</f>
        <v>0</v>
      </c>
      <c r="I19" s="10">
        <f>TRUNC(ROUND(($B18/$C18)*$F19*$G19,0),0)</f>
        <v>0</v>
      </c>
      <c r="J19" s="10">
        <f t="shared" si="1"/>
        <v>0</v>
      </c>
      <c r="K19" s="10">
        <f t="shared" si="1"/>
        <v>0</v>
      </c>
      <c r="L19" s="10">
        <f t="shared" si="2"/>
        <v>0</v>
      </c>
      <c r="M19" s="10">
        <f t="shared" si="2"/>
        <v>0</v>
      </c>
      <c r="N19" s="10">
        <f t="shared" si="3"/>
        <v>0</v>
      </c>
      <c r="O19" s="10">
        <f t="shared" si="3"/>
        <v>0</v>
      </c>
      <c r="P19" s="35">
        <f t="shared" si="4"/>
        <v>0</v>
      </c>
      <c r="Q19" s="35">
        <f t="shared" si="5"/>
        <v>0</v>
      </c>
      <c r="R19" s="165"/>
      <c r="T19" s="385"/>
      <c r="U19" s="386"/>
      <c r="V19" s="387"/>
      <c r="W19" s="49"/>
    </row>
    <row r="20" spans="1:26" s="50" customFormat="1" ht="15" x14ac:dyDescent="0.2">
      <c r="A20" s="249" t="s">
        <v>98</v>
      </c>
      <c r="B20" s="170"/>
      <c r="C20" s="171">
        <v>12</v>
      </c>
      <c r="D20" s="17" t="s">
        <v>82</v>
      </c>
      <c r="E20" s="172"/>
      <c r="F20" s="173"/>
      <c r="G20" s="11">
        <v>0</v>
      </c>
      <c r="H20" s="10">
        <f>TRUNC(ROUND(($B20/$C20)*$E20*(1-$G20),0))</f>
        <v>0</v>
      </c>
      <c r="I20" s="10">
        <f>TRUNC(ROUND(($B20/$C20)*$E20*$G20,0))</f>
        <v>0</v>
      </c>
      <c r="J20" s="10">
        <f t="shared" si="1"/>
        <v>0</v>
      </c>
      <c r="K20" s="10">
        <f t="shared" si="1"/>
        <v>0</v>
      </c>
      <c r="L20" s="10">
        <f t="shared" si="2"/>
        <v>0</v>
      </c>
      <c r="M20" s="10">
        <f t="shared" si="2"/>
        <v>0</v>
      </c>
      <c r="N20" s="10">
        <f t="shared" si="3"/>
        <v>0</v>
      </c>
      <c r="O20" s="10">
        <f t="shared" si="3"/>
        <v>0</v>
      </c>
      <c r="P20" s="35">
        <f t="shared" si="4"/>
        <v>0</v>
      </c>
      <c r="Q20" s="35">
        <f t="shared" si="5"/>
        <v>0</v>
      </c>
      <c r="R20" s="165"/>
      <c r="T20" s="97" t="str">
        <f>T10</f>
        <v>Start date on or after:</v>
      </c>
      <c r="U20" s="128">
        <v>45839</v>
      </c>
      <c r="V20" s="126">
        <v>46204</v>
      </c>
      <c r="W20" s="49"/>
    </row>
    <row r="21" spans="1:26" s="50" customFormat="1" ht="15" x14ac:dyDescent="0.2">
      <c r="A21" s="249" t="s">
        <v>99</v>
      </c>
      <c r="B21" s="170"/>
      <c r="C21" s="171">
        <v>12</v>
      </c>
      <c r="D21" s="17" t="s">
        <v>82</v>
      </c>
      <c r="E21" s="172"/>
      <c r="F21" s="173"/>
      <c r="G21" s="11">
        <v>0</v>
      </c>
      <c r="H21" s="10">
        <f>TRUNC(ROUND(($B21/$C21)*$E21*(1-$G21),0))</f>
        <v>0</v>
      </c>
      <c r="I21" s="10">
        <f>TRUNC(ROUND(($B21/$C21)*$E21*$G21,0))</f>
        <v>0</v>
      </c>
      <c r="J21" s="10">
        <f t="shared" si="1"/>
        <v>0</v>
      </c>
      <c r="K21" s="10">
        <f t="shared" si="1"/>
        <v>0</v>
      </c>
      <c r="L21" s="10">
        <f t="shared" si="2"/>
        <v>0</v>
      </c>
      <c r="M21" s="10">
        <f t="shared" si="2"/>
        <v>0</v>
      </c>
      <c r="N21" s="10">
        <f t="shared" si="3"/>
        <v>0</v>
      </c>
      <c r="O21" s="10">
        <f t="shared" si="3"/>
        <v>0</v>
      </c>
      <c r="P21" s="35">
        <f t="shared" si="4"/>
        <v>0</v>
      </c>
      <c r="Q21" s="35">
        <f t="shared" si="5"/>
        <v>0</v>
      </c>
      <c r="R21" s="165"/>
      <c r="T21" s="98" t="s">
        <v>100</v>
      </c>
      <c r="U21" s="129">
        <v>0.23899999999999999</v>
      </c>
      <c r="V21" s="127">
        <v>0.24099999999999999</v>
      </c>
      <c r="W21" s="49"/>
      <c r="X21" s="2"/>
      <c r="Y21" s="2"/>
      <c r="Z21" s="2"/>
    </row>
    <row r="22" spans="1:26" s="50" customFormat="1" ht="15" x14ac:dyDescent="0.2">
      <c r="A22" s="249" t="s">
        <v>101</v>
      </c>
      <c r="B22" s="170"/>
      <c r="C22" s="171">
        <v>12</v>
      </c>
      <c r="D22" s="179" t="s">
        <v>82</v>
      </c>
      <c r="E22" s="172"/>
      <c r="F22" s="173"/>
      <c r="G22" s="11">
        <v>0</v>
      </c>
      <c r="H22" s="10">
        <f>TRUNC(ROUND(($B22/$C22)*$E22*(1-$G22),0))</f>
        <v>0</v>
      </c>
      <c r="I22" s="10">
        <f>TRUNC(ROUND(($B22/$C22)*$E22*$G227,0))</f>
        <v>0</v>
      </c>
      <c r="J22" s="10">
        <f t="shared" si="1"/>
        <v>0</v>
      </c>
      <c r="K22" s="10">
        <f t="shared" si="1"/>
        <v>0</v>
      </c>
      <c r="L22" s="10">
        <f t="shared" si="2"/>
        <v>0</v>
      </c>
      <c r="M22" s="10">
        <f t="shared" si="2"/>
        <v>0</v>
      </c>
      <c r="N22" s="10">
        <f t="shared" si="3"/>
        <v>0</v>
      </c>
      <c r="O22" s="10">
        <f t="shared" si="3"/>
        <v>0</v>
      </c>
      <c r="P22" s="35">
        <f t="shared" si="4"/>
        <v>0</v>
      </c>
      <c r="Q22" s="35">
        <f t="shared" si="5"/>
        <v>0</v>
      </c>
      <c r="R22" s="165"/>
      <c r="T22" s="98" t="s">
        <v>102</v>
      </c>
      <c r="U22" s="129">
        <v>0.14599999999999999</v>
      </c>
      <c r="V22" s="127">
        <v>0.156</v>
      </c>
      <c r="W22" s="49"/>
      <c r="X22" s="2"/>
      <c r="Y22" s="2"/>
      <c r="Z22" s="2"/>
    </row>
    <row r="23" spans="1:26" s="50" customFormat="1" ht="15.75" thickBot="1" x14ac:dyDescent="0.25">
      <c r="A23" s="250" t="s">
        <v>103</v>
      </c>
      <c r="B23" s="251"/>
      <c r="C23" s="252">
        <v>12</v>
      </c>
      <c r="D23" s="253" t="s">
        <v>82</v>
      </c>
      <c r="E23" s="254"/>
      <c r="F23" s="255"/>
      <c r="G23" s="23">
        <v>0</v>
      </c>
      <c r="H23" s="10">
        <f>TRUNC(ROUND(($B23/$C23)*$E23*(1-$G23),0))</f>
        <v>0</v>
      </c>
      <c r="I23" s="10">
        <f>TRUNC(ROUND(($B23/$C23)*$E23*$G23,0))</f>
        <v>0</v>
      </c>
      <c r="J23" s="10">
        <f t="shared" si="1"/>
        <v>0</v>
      </c>
      <c r="K23" s="10">
        <f t="shared" si="1"/>
        <v>0</v>
      </c>
      <c r="L23" s="10">
        <f t="shared" si="2"/>
        <v>0</v>
      </c>
      <c r="M23" s="10">
        <f t="shared" si="2"/>
        <v>0</v>
      </c>
      <c r="N23" s="10">
        <f t="shared" si="3"/>
        <v>0</v>
      </c>
      <c r="O23" s="10">
        <f t="shared" si="3"/>
        <v>0</v>
      </c>
      <c r="P23" s="35">
        <f t="shared" si="4"/>
        <v>0</v>
      </c>
      <c r="Q23" s="35">
        <f t="shared" si="5"/>
        <v>0</v>
      </c>
      <c r="R23" s="165"/>
      <c r="T23" s="98" t="s">
        <v>104</v>
      </c>
      <c r="U23" s="129">
        <v>0.06</v>
      </c>
      <c r="V23" s="127">
        <v>7.2999999999999995E-2</v>
      </c>
      <c r="W23" s="49"/>
      <c r="X23" s="117"/>
      <c r="Y23" s="117"/>
    </row>
    <row r="24" spans="1:26" s="50" customFormat="1" ht="15" x14ac:dyDescent="0.2">
      <c r="A24" s="257" t="s">
        <v>105</v>
      </c>
      <c r="B24" s="258"/>
      <c r="C24" s="14"/>
      <c r="D24" s="14"/>
      <c r="E24" s="259" t="s">
        <v>106</v>
      </c>
      <c r="F24" s="260"/>
      <c r="G24" s="15">
        <v>0</v>
      </c>
      <c r="H24" s="10">
        <f>TRUNC(ROUND($C24*$D24*$F24*(1-$G24),0),0)</f>
        <v>0</v>
      </c>
      <c r="I24" s="10">
        <f>TRUNC(ROUND($C24*$D24*$F24*$G24,0),0)</f>
        <v>0</v>
      </c>
      <c r="J24" s="10">
        <f t="shared" si="1"/>
        <v>0</v>
      </c>
      <c r="K24" s="10">
        <f t="shared" si="1"/>
        <v>0</v>
      </c>
      <c r="L24" s="10">
        <f t="shared" si="2"/>
        <v>0</v>
      </c>
      <c r="M24" s="10">
        <f t="shared" si="2"/>
        <v>0</v>
      </c>
      <c r="N24" s="10">
        <f t="shared" si="3"/>
        <v>0</v>
      </c>
      <c r="O24" s="10">
        <f t="shared" si="3"/>
        <v>0</v>
      </c>
      <c r="P24" s="35">
        <f t="shared" si="4"/>
        <v>0</v>
      </c>
      <c r="Q24" s="35">
        <f t="shared" si="5"/>
        <v>0</v>
      </c>
      <c r="R24" s="165"/>
      <c r="T24" s="98" t="s">
        <v>107</v>
      </c>
      <c r="U24" s="129">
        <v>5.1999999999999998E-2</v>
      </c>
      <c r="V24" s="127">
        <v>6.4000000000000001E-2</v>
      </c>
      <c r="W24" s="49"/>
      <c r="X24" s="118"/>
      <c r="Y24" s="118"/>
    </row>
    <row r="25" spans="1:26" s="50" customFormat="1" ht="15" x14ac:dyDescent="0.2">
      <c r="A25" s="261" t="s">
        <v>108</v>
      </c>
      <c r="B25" s="12"/>
      <c r="C25" s="16"/>
      <c r="D25" s="17"/>
      <c r="E25" s="18" t="s">
        <v>106</v>
      </c>
      <c r="F25" s="19"/>
      <c r="G25" s="11">
        <v>0</v>
      </c>
      <c r="H25" s="10">
        <f>TRUNC(ROUND($C25*$D25*$F25*(1-$G25),0),0)</f>
        <v>0</v>
      </c>
      <c r="I25" s="10">
        <f>TRUNC(ROUND($C25*$D25*$F25*$G25,0),0)</f>
        <v>0</v>
      </c>
      <c r="J25" s="10">
        <f t="shared" si="1"/>
        <v>0</v>
      </c>
      <c r="K25" s="10">
        <f t="shared" si="1"/>
        <v>0</v>
      </c>
      <c r="L25" s="10">
        <f t="shared" si="2"/>
        <v>0</v>
      </c>
      <c r="M25" s="10">
        <f t="shared" si="2"/>
        <v>0</v>
      </c>
      <c r="N25" s="10">
        <f t="shared" si="3"/>
        <v>0</v>
      </c>
      <c r="O25" s="10">
        <f t="shared" si="3"/>
        <v>0</v>
      </c>
      <c r="P25" s="35">
        <f t="shared" si="4"/>
        <v>0</v>
      </c>
      <c r="Q25" s="35">
        <f t="shared" si="5"/>
        <v>0</v>
      </c>
      <c r="R25" s="165"/>
      <c r="T25" s="98" t="s">
        <v>109</v>
      </c>
      <c r="U25" s="129">
        <v>1E-3</v>
      </c>
      <c r="V25" s="127">
        <v>1E-3</v>
      </c>
      <c r="W25" s="49"/>
      <c r="X25" s="118"/>
      <c r="Y25" s="118"/>
    </row>
    <row r="26" spans="1:26" s="50" customFormat="1" ht="15.75" thickBot="1" x14ac:dyDescent="0.25">
      <c r="A26" s="261" t="s">
        <v>110</v>
      </c>
      <c r="B26" s="262"/>
      <c r="C26" s="16"/>
      <c r="D26" s="20"/>
      <c r="E26" s="13" t="s">
        <v>111</v>
      </c>
      <c r="F26" s="21"/>
      <c r="G26" s="11">
        <v>0</v>
      </c>
      <c r="H26" s="10">
        <f>TRUNC(ROUND($C26*$D26*$F26*(1-$G26),0),0)</f>
        <v>0</v>
      </c>
      <c r="I26" s="10">
        <f>TRUNC(ROUND($C26*$D26*$F26*$G26,0),0)</f>
        <v>0</v>
      </c>
      <c r="J26" s="10">
        <f t="shared" si="1"/>
        <v>0</v>
      </c>
      <c r="K26" s="10">
        <f t="shared" si="1"/>
        <v>0</v>
      </c>
      <c r="L26" s="10">
        <f t="shared" si="2"/>
        <v>0</v>
      </c>
      <c r="M26" s="10">
        <f t="shared" si="2"/>
        <v>0</v>
      </c>
      <c r="N26" s="10">
        <f t="shared" si="3"/>
        <v>0</v>
      </c>
      <c r="O26" s="10">
        <f t="shared" si="3"/>
        <v>0</v>
      </c>
      <c r="P26" s="35">
        <f t="shared" si="4"/>
        <v>0</v>
      </c>
      <c r="Q26" s="35">
        <f t="shared" si="5"/>
        <v>0</v>
      </c>
      <c r="R26" s="165"/>
      <c r="T26" s="100"/>
      <c r="U26" s="130"/>
      <c r="V26" s="125"/>
      <c r="W26" s="49"/>
      <c r="X26" s="118"/>
      <c r="Y26" s="118"/>
    </row>
    <row r="27" spans="1:26" s="50" customFormat="1" ht="15.75" thickBot="1" x14ac:dyDescent="0.25">
      <c r="A27" s="263" t="s">
        <v>112</v>
      </c>
      <c r="B27" s="22"/>
      <c r="C27" s="264"/>
      <c r="D27" s="265"/>
      <c r="E27" s="266" t="s">
        <v>111</v>
      </c>
      <c r="F27" s="267"/>
      <c r="G27" s="23">
        <v>0</v>
      </c>
      <c r="H27" s="10">
        <f>TRUNC(ROUND($C27*$D27*$F27*(1-$G27),0),0)</f>
        <v>0</v>
      </c>
      <c r="I27" s="10">
        <f>TRUNC(ROUND($C27*$D27*$F27*$G27,0),0)</f>
        <v>0</v>
      </c>
      <c r="J27" s="10">
        <f t="shared" si="1"/>
        <v>0</v>
      </c>
      <c r="K27" s="10">
        <f t="shared" si="1"/>
        <v>0</v>
      </c>
      <c r="L27" s="10">
        <f t="shared" si="2"/>
        <v>0</v>
      </c>
      <c r="M27" s="10">
        <f t="shared" si="2"/>
        <v>0</v>
      </c>
      <c r="N27" s="10">
        <f t="shared" si="3"/>
        <v>0</v>
      </c>
      <c r="O27" s="10">
        <f t="shared" si="3"/>
        <v>0</v>
      </c>
      <c r="P27" s="35">
        <f t="shared" si="4"/>
        <v>0</v>
      </c>
      <c r="Q27" s="35">
        <f t="shared" si="5"/>
        <v>0</v>
      </c>
      <c r="R27" s="165"/>
      <c r="T27" s="49"/>
      <c r="U27" s="49"/>
      <c r="V27" s="49"/>
      <c r="W27" s="49"/>
      <c r="X27" s="118"/>
      <c r="Y27" s="118"/>
    </row>
    <row r="28" spans="1:26" s="50" customFormat="1" ht="15" x14ac:dyDescent="0.25">
      <c r="A28" s="157" t="s">
        <v>113</v>
      </c>
      <c r="B28" s="157"/>
      <c r="C28" s="157"/>
      <c r="D28" s="157"/>
      <c r="E28" s="157"/>
      <c r="F28" s="157"/>
      <c r="G28" s="157"/>
      <c r="H28" s="24">
        <f>SUM(H10:H27)</f>
        <v>0</v>
      </c>
      <c r="I28" s="24">
        <f>SUM(I10:I27)</f>
        <v>0</v>
      </c>
      <c r="J28" s="24">
        <f t="shared" ref="J28:O28" si="6">SUM(J10:J27)</f>
        <v>0</v>
      </c>
      <c r="K28" s="24">
        <f t="shared" si="6"/>
        <v>0</v>
      </c>
      <c r="L28" s="24">
        <f t="shared" si="6"/>
        <v>0</v>
      </c>
      <c r="M28" s="24">
        <f t="shared" si="6"/>
        <v>0</v>
      </c>
      <c r="N28" s="24">
        <f t="shared" si="6"/>
        <v>0</v>
      </c>
      <c r="O28" s="24">
        <f t="shared" si="6"/>
        <v>0</v>
      </c>
      <c r="P28" s="36">
        <f t="shared" si="4"/>
        <v>0</v>
      </c>
      <c r="Q28" s="36">
        <f t="shared" si="5"/>
        <v>0</v>
      </c>
      <c r="R28" s="166"/>
      <c r="T28" s="388" t="s">
        <v>218</v>
      </c>
      <c r="U28" s="389"/>
      <c r="V28" s="389"/>
      <c r="W28" s="390"/>
      <c r="X28" s="118"/>
      <c r="Y28" s="118"/>
    </row>
    <row r="29" spans="1:26" s="50" customFormat="1" x14ac:dyDescent="0.2">
      <c r="A29" s="148" t="s">
        <v>114</v>
      </c>
      <c r="B29" s="148"/>
      <c r="C29" s="412" t="s">
        <v>115</v>
      </c>
      <c r="D29" s="412"/>
      <c r="E29" s="412"/>
      <c r="F29" s="412"/>
      <c r="G29" s="25"/>
      <c r="H29" s="12"/>
      <c r="I29" s="12"/>
      <c r="J29" s="12"/>
      <c r="K29" s="12"/>
      <c r="L29" s="12"/>
      <c r="M29" s="12"/>
      <c r="N29" s="12"/>
      <c r="O29" s="12"/>
      <c r="P29" s="99"/>
      <c r="Q29" s="99"/>
      <c r="R29" s="165"/>
      <c r="T29" s="67"/>
      <c r="U29" s="68"/>
      <c r="V29" s="69" t="s">
        <v>116</v>
      </c>
      <c r="W29" s="70" t="s">
        <v>117</v>
      </c>
      <c r="X29" s="118"/>
      <c r="Y29" s="118"/>
    </row>
    <row r="30" spans="1:26" s="50" customFormat="1" x14ac:dyDescent="0.2">
      <c r="A30" s="59" t="str">
        <f>T21</f>
        <v>Academic/Calendar Salary</v>
      </c>
      <c r="B30" s="148"/>
      <c r="C30" s="148"/>
      <c r="D30" s="369">
        <f xml:space="preserve"> IF($B$4&gt;=$V$20,V21,U21)</f>
        <v>0.23899999999999999</v>
      </c>
      <c r="E30" s="369"/>
      <c r="F30" s="101"/>
      <c r="G30" s="101"/>
      <c r="H30" s="35">
        <f t="shared" ref="H30:O30" si="7">TRUNC(ROUND(SUM(H10,H12,H14,H16,H18,H20:H23)*$D30,0),0)</f>
        <v>0</v>
      </c>
      <c r="I30" s="35">
        <f t="shared" si="7"/>
        <v>0</v>
      </c>
      <c r="J30" s="35">
        <f t="shared" si="7"/>
        <v>0</v>
      </c>
      <c r="K30" s="35">
        <f t="shared" si="7"/>
        <v>0</v>
      </c>
      <c r="L30" s="35">
        <f t="shared" si="7"/>
        <v>0</v>
      </c>
      <c r="M30" s="35">
        <f t="shared" si="7"/>
        <v>0</v>
      </c>
      <c r="N30" s="35">
        <f t="shared" si="7"/>
        <v>0</v>
      </c>
      <c r="O30" s="35">
        <f t="shared" si="7"/>
        <v>0</v>
      </c>
      <c r="P30" s="35">
        <f t="shared" ref="P30:P36" si="8">SUM($H30,$J30,$L30,$N30)</f>
        <v>0</v>
      </c>
      <c r="Q30" s="35">
        <f t="shared" ref="Q30:Q36" si="9">SUM($I30,$K30,$M30,$O30)</f>
        <v>0</v>
      </c>
      <c r="R30" s="165"/>
      <c r="T30" s="71" t="s">
        <v>118</v>
      </c>
      <c r="U30" s="68"/>
      <c r="V30" s="72">
        <v>473.47</v>
      </c>
      <c r="W30" s="73">
        <v>497.14350000000007</v>
      </c>
    </row>
    <row r="31" spans="1:26" s="50" customFormat="1" x14ac:dyDescent="0.2">
      <c r="A31" s="59" t="str">
        <f t="shared" ref="A31:A34" si="10">T22</f>
        <v>Summer salary</v>
      </c>
      <c r="B31" s="148"/>
      <c r="C31" s="148"/>
      <c r="D31" s="369">
        <f xml:space="preserve"> IF($B$4&gt;=$V$20,V22,U22)</f>
        <v>0.14599999999999999</v>
      </c>
      <c r="E31" s="369"/>
      <c r="F31" s="101"/>
      <c r="G31" s="101"/>
      <c r="H31" s="35">
        <f t="shared" ref="H31:O31" si="11">TRUNC(ROUND(SUM(H11,H13,H15,H17,H19)*$D31,0),0)</f>
        <v>0</v>
      </c>
      <c r="I31" s="35">
        <f t="shared" si="11"/>
        <v>0</v>
      </c>
      <c r="J31" s="35">
        <f t="shared" si="11"/>
        <v>0</v>
      </c>
      <c r="K31" s="35">
        <f t="shared" si="11"/>
        <v>0</v>
      </c>
      <c r="L31" s="35">
        <f t="shared" si="11"/>
        <v>0</v>
      </c>
      <c r="M31" s="35">
        <f t="shared" si="11"/>
        <v>0</v>
      </c>
      <c r="N31" s="35">
        <f t="shared" si="11"/>
        <v>0</v>
      </c>
      <c r="O31" s="35">
        <f t="shared" si="11"/>
        <v>0</v>
      </c>
      <c r="P31" s="35">
        <f t="shared" si="8"/>
        <v>0</v>
      </c>
      <c r="Q31" s="35">
        <f t="shared" si="9"/>
        <v>0</v>
      </c>
      <c r="R31" s="165"/>
      <c r="T31" s="71" t="s">
        <v>119</v>
      </c>
      <c r="U31" s="68"/>
      <c r="V31" s="74">
        <v>601.31000000000006</v>
      </c>
      <c r="W31" s="73">
        <v>631.3755000000001</v>
      </c>
    </row>
    <row r="32" spans="1:26" s="50" customFormat="1" x14ac:dyDescent="0.2">
      <c r="A32" s="59" t="str">
        <f t="shared" si="10"/>
        <v>GA salary</v>
      </c>
      <c r="B32" s="148"/>
      <c r="C32" s="148"/>
      <c r="D32" s="369">
        <f xml:space="preserve"> IF($B$4&gt;=$V$20,V23,U23)</f>
        <v>0.06</v>
      </c>
      <c r="E32" s="369"/>
      <c r="F32" s="101"/>
      <c r="G32" s="101"/>
      <c r="H32" s="35">
        <f t="shared" ref="H32:O32" si="12">TRUNC(ROUND((H24+H25)*$D32,0))</f>
        <v>0</v>
      </c>
      <c r="I32" s="35">
        <f t="shared" si="12"/>
        <v>0</v>
      </c>
      <c r="J32" s="35">
        <f t="shared" si="12"/>
        <v>0</v>
      </c>
      <c r="K32" s="35">
        <f t="shared" si="12"/>
        <v>0</v>
      </c>
      <c r="L32" s="35">
        <f t="shared" si="12"/>
        <v>0</v>
      </c>
      <c r="M32" s="35">
        <f t="shared" si="12"/>
        <v>0</v>
      </c>
      <c r="N32" s="35">
        <f t="shared" si="12"/>
        <v>0</v>
      </c>
      <c r="O32" s="35">
        <f t="shared" si="12"/>
        <v>0</v>
      </c>
      <c r="P32" s="35">
        <f t="shared" si="8"/>
        <v>0</v>
      </c>
      <c r="Q32" s="35">
        <f t="shared" si="9"/>
        <v>0</v>
      </c>
      <c r="R32" s="165"/>
      <c r="T32" s="71" t="s">
        <v>120</v>
      </c>
      <c r="U32" s="68"/>
      <c r="V32" s="72">
        <v>585.36</v>
      </c>
      <c r="W32" s="73">
        <v>614.62800000000004</v>
      </c>
    </row>
    <row r="33" spans="1:23" s="50" customFormat="1" x14ac:dyDescent="0.2">
      <c r="A33" s="59" t="str">
        <f t="shared" si="10"/>
        <v>Hourly wages</v>
      </c>
      <c r="B33" s="148"/>
      <c r="C33" s="148"/>
      <c r="D33" s="369">
        <f xml:space="preserve"> IF($B$4&gt;=$V$20,V24,U24)</f>
        <v>5.1999999999999998E-2</v>
      </c>
      <c r="E33" s="369"/>
      <c r="F33" s="101"/>
      <c r="G33" s="101"/>
      <c r="H33" s="35">
        <f t="shared" ref="H33:O33" si="13">TRUNC(ROUND(H26*$D33,0),0)</f>
        <v>0</v>
      </c>
      <c r="I33" s="35">
        <f t="shared" si="13"/>
        <v>0</v>
      </c>
      <c r="J33" s="35">
        <f t="shared" si="13"/>
        <v>0</v>
      </c>
      <c r="K33" s="35">
        <f t="shared" si="13"/>
        <v>0</v>
      </c>
      <c r="L33" s="35">
        <f t="shared" si="13"/>
        <v>0</v>
      </c>
      <c r="M33" s="35">
        <f t="shared" si="13"/>
        <v>0</v>
      </c>
      <c r="N33" s="35">
        <f t="shared" si="13"/>
        <v>0</v>
      </c>
      <c r="O33" s="35">
        <f t="shared" si="13"/>
        <v>0</v>
      </c>
      <c r="P33" s="35">
        <f t="shared" si="8"/>
        <v>0</v>
      </c>
      <c r="Q33" s="35">
        <f t="shared" si="9"/>
        <v>0</v>
      </c>
      <c r="R33" s="165"/>
      <c r="T33" s="71" t="s">
        <v>121</v>
      </c>
      <c r="U33" s="68"/>
      <c r="V33" s="72">
        <v>630.99</v>
      </c>
      <c r="W33" s="73">
        <v>662.53950000000009</v>
      </c>
    </row>
    <row r="34" spans="1:23" s="50" customFormat="1" x14ac:dyDescent="0.2">
      <c r="A34" s="59" t="str">
        <f t="shared" si="10"/>
        <v>Enrolled student wages</v>
      </c>
      <c r="B34" s="148"/>
      <c r="C34" s="148"/>
      <c r="D34" s="369">
        <f xml:space="preserve"> IF($B$4&gt;=$V$20,V25,U25)</f>
        <v>1E-3</v>
      </c>
      <c r="E34" s="369"/>
      <c r="F34" s="101"/>
      <c r="G34" s="101"/>
      <c r="H34" s="35">
        <f t="shared" ref="H34:O34" si="14">IF(AND(H27&gt;0,TRUNC(ROUND(H27*$D34,0),0)=0),1,TRUNC(ROUND(H27*$D34,0),0))</f>
        <v>0</v>
      </c>
      <c r="I34" s="35">
        <f t="shared" si="14"/>
        <v>0</v>
      </c>
      <c r="J34" s="35">
        <f t="shared" si="14"/>
        <v>0</v>
      </c>
      <c r="K34" s="35">
        <f t="shared" si="14"/>
        <v>0</v>
      </c>
      <c r="L34" s="35">
        <f t="shared" si="14"/>
        <v>0</v>
      </c>
      <c r="M34" s="35">
        <f t="shared" si="14"/>
        <v>0</v>
      </c>
      <c r="N34" s="35">
        <f t="shared" si="14"/>
        <v>0</v>
      </c>
      <c r="O34" s="35">
        <f t="shared" si="14"/>
        <v>0</v>
      </c>
      <c r="P34" s="35">
        <f t="shared" si="8"/>
        <v>0</v>
      </c>
      <c r="Q34" s="35">
        <f t="shared" si="9"/>
        <v>0</v>
      </c>
      <c r="R34" s="165"/>
      <c r="T34" s="71" t="s">
        <v>122</v>
      </c>
      <c r="U34" s="68"/>
      <c r="V34" s="74">
        <v>527.09</v>
      </c>
      <c r="W34" s="73">
        <v>553.44450000000006</v>
      </c>
    </row>
    <row r="35" spans="1:23" s="50" customFormat="1" x14ac:dyDescent="0.2">
      <c r="A35" s="157" t="s">
        <v>123</v>
      </c>
      <c r="B35" s="157"/>
      <c r="C35" s="157"/>
      <c r="D35" s="157"/>
      <c r="E35" s="88"/>
      <c r="F35" s="88"/>
      <c r="G35" s="88"/>
      <c r="H35" s="36">
        <f>SUM(H30:H34)</f>
        <v>0</v>
      </c>
      <c r="I35" s="36">
        <f>SUM(I30:I34)</f>
        <v>0</v>
      </c>
      <c r="J35" s="36">
        <f t="shared" ref="J35:O35" si="15">SUM(J30:J34)</f>
        <v>0</v>
      </c>
      <c r="K35" s="36">
        <f t="shared" si="15"/>
        <v>0</v>
      </c>
      <c r="L35" s="36">
        <f t="shared" si="15"/>
        <v>0</v>
      </c>
      <c r="M35" s="36">
        <f t="shared" si="15"/>
        <v>0</v>
      </c>
      <c r="N35" s="36">
        <f t="shared" si="15"/>
        <v>0</v>
      </c>
      <c r="O35" s="36">
        <f t="shared" si="15"/>
        <v>0</v>
      </c>
      <c r="P35" s="36">
        <f t="shared" si="8"/>
        <v>0</v>
      </c>
      <c r="Q35" s="36">
        <f t="shared" si="9"/>
        <v>0</v>
      </c>
      <c r="R35" s="166"/>
      <c r="T35" s="71" t="s">
        <v>124</v>
      </c>
      <c r="U35" s="68"/>
      <c r="V35" s="74">
        <v>496.69</v>
      </c>
      <c r="W35" s="73">
        <v>521.52449999999999</v>
      </c>
    </row>
    <row r="36" spans="1:23" s="50" customFormat="1" x14ac:dyDescent="0.2">
      <c r="A36" s="27" t="s">
        <v>125</v>
      </c>
      <c r="B36" s="27"/>
      <c r="C36" s="27"/>
      <c r="D36" s="27"/>
      <c r="E36" s="102"/>
      <c r="F36" s="102"/>
      <c r="G36" s="102"/>
      <c r="H36" s="37">
        <f>SUM(H28,H35)</f>
        <v>0</v>
      </c>
      <c r="I36" s="37">
        <f>SUM(I28,I35)</f>
        <v>0</v>
      </c>
      <c r="J36" s="37">
        <f t="shared" ref="J36:O36" si="16">SUM(J28,J35)</f>
        <v>0</v>
      </c>
      <c r="K36" s="37">
        <f t="shared" si="16"/>
        <v>0</v>
      </c>
      <c r="L36" s="37">
        <f t="shared" si="16"/>
        <v>0</v>
      </c>
      <c r="M36" s="37">
        <f t="shared" si="16"/>
        <v>0</v>
      </c>
      <c r="N36" s="37">
        <f t="shared" si="16"/>
        <v>0</v>
      </c>
      <c r="O36" s="37">
        <f t="shared" si="16"/>
        <v>0</v>
      </c>
      <c r="P36" s="37">
        <f t="shared" si="8"/>
        <v>0</v>
      </c>
      <c r="Q36" s="37">
        <f t="shared" si="9"/>
        <v>0</v>
      </c>
      <c r="R36" s="167"/>
      <c r="T36" s="71" t="s">
        <v>126</v>
      </c>
      <c r="U36" s="68"/>
      <c r="V36" s="72">
        <v>652.41000000000008</v>
      </c>
      <c r="W36" s="73">
        <v>685.03050000000007</v>
      </c>
    </row>
    <row r="37" spans="1:23" s="50" customFormat="1" x14ac:dyDescent="0.2">
      <c r="A37" s="148"/>
      <c r="B37" s="148"/>
      <c r="C37" s="148"/>
      <c r="D37" s="148"/>
      <c r="E37" s="148"/>
      <c r="F37" s="148"/>
      <c r="G37" s="148"/>
      <c r="H37" s="12"/>
      <c r="I37" s="12"/>
      <c r="J37" s="12"/>
      <c r="K37" s="12"/>
      <c r="L37" s="12"/>
      <c r="M37" s="12"/>
      <c r="N37" s="12"/>
      <c r="O37" s="12"/>
      <c r="P37" s="99"/>
      <c r="Q37" s="99"/>
      <c r="R37" s="165"/>
      <c r="T37" s="391" t="s">
        <v>127</v>
      </c>
      <c r="U37" s="392"/>
      <c r="V37" s="392"/>
      <c r="W37" s="393"/>
    </row>
    <row r="38" spans="1:23" s="50" customFormat="1" x14ac:dyDescent="0.2">
      <c r="A38" s="371" t="s">
        <v>128</v>
      </c>
      <c r="B38" s="371"/>
      <c r="C38" s="371"/>
      <c r="D38" s="371"/>
      <c r="E38" s="371"/>
      <c r="F38" s="371"/>
      <c r="G38" s="371"/>
      <c r="H38" s="10"/>
      <c r="I38" s="10"/>
      <c r="J38" s="10"/>
      <c r="K38" s="10"/>
      <c r="L38" s="10"/>
      <c r="M38" s="10"/>
      <c r="N38" s="10"/>
      <c r="O38" s="10"/>
      <c r="P38" s="35">
        <f t="shared" ref="P38:P42" si="17">SUM($H38,$J38,$L38,$N38)</f>
        <v>0</v>
      </c>
      <c r="Q38" s="35">
        <f t="shared" ref="Q38:Q42" si="18">SUM($I38,$K38,$M38,$O38)</f>
        <v>0</v>
      </c>
      <c r="R38" s="165"/>
      <c r="T38" s="71" t="s">
        <v>129</v>
      </c>
      <c r="U38" s="68"/>
      <c r="V38" s="74">
        <v>313</v>
      </c>
      <c r="W38" s="73">
        <f t="shared" ref="W38:W41" si="19">V38*1.05</f>
        <v>328.65000000000003</v>
      </c>
    </row>
    <row r="39" spans="1:23" s="50" customFormat="1" x14ac:dyDescent="0.2">
      <c r="A39" s="371" t="s">
        <v>130</v>
      </c>
      <c r="B39" s="371"/>
      <c r="C39" s="371"/>
      <c r="D39" s="371"/>
      <c r="E39" s="371"/>
      <c r="F39" s="371"/>
      <c r="G39" s="371"/>
      <c r="H39" s="10"/>
      <c r="I39" s="10"/>
      <c r="J39" s="10"/>
      <c r="K39" s="10"/>
      <c r="L39" s="10"/>
      <c r="M39" s="10"/>
      <c r="N39" s="10"/>
      <c r="O39" s="10"/>
      <c r="P39" s="35">
        <f t="shared" si="17"/>
        <v>0</v>
      </c>
      <c r="Q39" s="35">
        <f t="shared" si="18"/>
        <v>0</v>
      </c>
      <c r="R39" s="165"/>
      <c r="T39" s="71" t="s">
        <v>131</v>
      </c>
      <c r="U39" s="68"/>
      <c r="V39" s="74">
        <v>313</v>
      </c>
      <c r="W39" s="73">
        <f t="shared" si="19"/>
        <v>328.65000000000003</v>
      </c>
    </row>
    <row r="40" spans="1:23" s="50" customFormat="1" x14ac:dyDescent="0.2">
      <c r="A40" s="371" t="s">
        <v>132</v>
      </c>
      <c r="B40" s="371"/>
      <c r="C40" s="371"/>
      <c r="D40" s="371"/>
      <c r="E40" s="371"/>
      <c r="F40" s="371"/>
      <c r="G40" s="371"/>
      <c r="H40" s="10"/>
      <c r="I40" s="10"/>
      <c r="J40" s="10"/>
      <c r="K40" s="10"/>
      <c r="L40" s="10"/>
      <c r="M40" s="10"/>
      <c r="N40" s="10"/>
      <c r="O40" s="10"/>
      <c r="P40" s="35">
        <f t="shared" si="17"/>
        <v>0</v>
      </c>
      <c r="Q40" s="35">
        <f t="shared" si="18"/>
        <v>0</v>
      </c>
      <c r="R40" s="165"/>
      <c r="T40" s="71" t="s">
        <v>133</v>
      </c>
      <c r="U40" s="68"/>
      <c r="V40" s="74">
        <v>313</v>
      </c>
      <c r="W40" s="73">
        <f t="shared" si="19"/>
        <v>328.65000000000003</v>
      </c>
    </row>
    <row r="41" spans="1:23" s="50" customFormat="1" x14ac:dyDescent="0.2">
      <c r="A41" s="371" t="s">
        <v>134</v>
      </c>
      <c r="B41" s="371"/>
      <c r="C41" s="371"/>
      <c r="D41" s="371"/>
      <c r="E41" s="371"/>
      <c r="F41" s="371"/>
      <c r="G41" s="371"/>
      <c r="H41" s="10"/>
      <c r="I41" s="10"/>
      <c r="J41" s="10"/>
      <c r="K41" s="10"/>
      <c r="L41" s="10"/>
      <c r="M41" s="10"/>
      <c r="N41" s="10"/>
      <c r="O41" s="10"/>
      <c r="P41" s="35">
        <f t="shared" si="17"/>
        <v>0</v>
      </c>
      <c r="Q41" s="35">
        <f t="shared" si="18"/>
        <v>0</v>
      </c>
      <c r="R41" s="165"/>
      <c r="T41" s="71" t="s">
        <v>135</v>
      </c>
      <c r="U41" s="68"/>
      <c r="V41" s="74">
        <v>313</v>
      </c>
      <c r="W41" s="73">
        <f t="shared" si="19"/>
        <v>328.65000000000003</v>
      </c>
    </row>
    <row r="42" spans="1:23" s="50" customFormat="1" x14ac:dyDescent="0.2">
      <c r="A42" s="371" t="s">
        <v>136</v>
      </c>
      <c r="B42" s="371"/>
      <c r="C42" s="371"/>
      <c r="D42" s="371"/>
      <c r="E42" s="371"/>
      <c r="F42" s="371"/>
      <c r="G42" s="371"/>
      <c r="H42" s="10"/>
      <c r="I42" s="10"/>
      <c r="J42" s="10"/>
      <c r="K42" s="10"/>
      <c r="L42" s="10"/>
      <c r="M42" s="10"/>
      <c r="N42" s="10"/>
      <c r="O42" s="10"/>
      <c r="P42" s="35">
        <f t="shared" si="17"/>
        <v>0</v>
      </c>
      <c r="Q42" s="35">
        <f t="shared" si="18"/>
        <v>0</v>
      </c>
      <c r="R42" s="165"/>
      <c r="T42" s="71" t="s">
        <v>137</v>
      </c>
      <c r="U42" s="68"/>
      <c r="V42" s="74">
        <v>500</v>
      </c>
      <c r="W42" s="73">
        <f>V42*1.05</f>
        <v>525</v>
      </c>
    </row>
    <row r="43" spans="1:23" s="50" customFormat="1" x14ac:dyDescent="0.2">
      <c r="A43" s="371" t="s">
        <v>138</v>
      </c>
      <c r="B43" s="371"/>
      <c r="C43" s="371"/>
      <c r="D43" s="371"/>
      <c r="E43" s="371"/>
      <c r="F43" s="371"/>
      <c r="G43" s="371"/>
      <c r="H43" s="12"/>
      <c r="I43" s="12"/>
      <c r="J43" s="12"/>
      <c r="K43" s="12"/>
      <c r="L43" s="12"/>
      <c r="M43" s="12"/>
      <c r="N43" s="12"/>
      <c r="O43" s="12"/>
      <c r="P43" s="99"/>
      <c r="Q43" s="99"/>
      <c r="R43" s="165"/>
      <c r="T43" s="122"/>
      <c r="U43" s="123"/>
      <c r="V43" s="123"/>
      <c r="W43" s="124"/>
    </row>
    <row r="44" spans="1:23" s="50" customFormat="1" ht="12.75" customHeight="1" x14ac:dyDescent="0.2">
      <c r="A44" s="371"/>
      <c r="B44" s="371"/>
      <c r="C44" s="371"/>
      <c r="D44" s="371"/>
      <c r="E44" s="371"/>
      <c r="F44" s="371"/>
      <c r="G44" s="371"/>
      <c r="H44" s="10"/>
      <c r="I44" s="10"/>
      <c r="J44" s="10"/>
      <c r="K44" s="10"/>
      <c r="L44" s="10"/>
      <c r="M44" s="10"/>
      <c r="N44" s="10"/>
      <c r="O44" s="10"/>
      <c r="P44" s="35">
        <f t="shared" ref="P44:P52" si="20">SUM($H44,$J44,$L44,$N44)</f>
        <v>0</v>
      </c>
      <c r="Q44" s="35">
        <f t="shared" ref="Q44:Q56" si="21">SUM($I44,$K44,$M44,$O44)</f>
        <v>0</v>
      </c>
      <c r="R44" s="165"/>
      <c r="T44" s="409" t="s">
        <v>139</v>
      </c>
      <c r="U44" s="410"/>
      <c r="V44" s="410"/>
      <c r="W44" s="411"/>
    </row>
    <row r="45" spans="1:23" s="50" customFormat="1" ht="12.75" customHeight="1" x14ac:dyDescent="0.2">
      <c r="A45" s="371"/>
      <c r="B45" s="371"/>
      <c r="C45" s="371"/>
      <c r="D45" s="371"/>
      <c r="E45" s="371"/>
      <c r="F45" s="371"/>
      <c r="G45" s="371"/>
      <c r="H45" s="10"/>
      <c r="I45" s="10"/>
      <c r="J45" s="10"/>
      <c r="K45" s="10"/>
      <c r="L45" s="10"/>
      <c r="M45" s="10"/>
      <c r="N45" s="10"/>
      <c r="O45" s="10"/>
      <c r="P45" s="35">
        <f t="shared" si="20"/>
        <v>0</v>
      </c>
      <c r="Q45" s="35">
        <f t="shared" si="21"/>
        <v>0</v>
      </c>
      <c r="R45" s="165"/>
      <c r="T45" s="406" t="s">
        <v>217</v>
      </c>
      <c r="U45" s="407"/>
      <c r="V45" s="407"/>
      <c r="W45" s="408"/>
    </row>
    <row r="46" spans="1:23" s="50" customFormat="1" ht="12.75" customHeight="1" x14ac:dyDescent="0.25">
      <c r="A46" s="371"/>
      <c r="B46" s="371"/>
      <c r="C46" s="371"/>
      <c r="D46" s="371"/>
      <c r="E46" s="371"/>
      <c r="F46" s="371"/>
      <c r="G46" s="371"/>
      <c r="H46" s="10"/>
      <c r="I46" s="10"/>
      <c r="J46" s="10"/>
      <c r="K46" s="10"/>
      <c r="L46" s="10"/>
      <c r="M46" s="10"/>
      <c r="N46" s="10"/>
      <c r="O46" s="10"/>
      <c r="P46" s="35">
        <f t="shared" si="20"/>
        <v>0</v>
      </c>
      <c r="Q46" s="35">
        <f t="shared" si="21"/>
        <v>0</v>
      </c>
      <c r="R46" s="165"/>
      <c r="T46" s="394" t="s">
        <v>140</v>
      </c>
      <c r="U46" s="395"/>
      <c r="V46" s="395"/>
      <c r="W46" s="396"/>
    </row>
    <row r="47" spans="1:23" s="50" customFormat="1" x14ac:dyDescent="0.2">
      <c r="A47" s="371"/>
      <c r="B47" s="371"/>
      <c r="C47" s="371"/>
      <c r="D47" s="371"/>
      <c r="E47" s="371"/>
      <c r="F47" s="371"/>
      <c r="G47" s="371"/>
      <c r="H47" s="10"/>
      <c r="I47" s="10"/>
      <c r="J47" s="10"/>
      <c r="K47" s="10"/>
      <c r="L47" s="10"/>
      <c r="M47" s="10"/>
      <c r="N47" s="10"/>
      <c r="O47" s="10"/>
      <c r="P47" s="35">
        <f t="shared" si="20"/>
        <v>0</v>
      </c>
      <c r="Q47" s="35">
        <f t="shared" si="21"/>
        <v>0</v>
      </c>
      <c r="R47" s="165"/>
    </row>
    <row r="48" spans="1:23" s="50" customFormat="1" x14ac:dyDescent="0.2">
      <c r="A48" s="371"/>
      <c r="B48" s="371"/>
      <c r="C48" s="371"/>
      <c r="D48" s="371"/>
      <c r="E48" s="371"/>
      <c r="F48" s="371"/>
      <c r="G48" s="371"/>
      <c r="H48" s="10"/>
      <c r="I48" s="10"/>
      <c r="J48" s="10"/>
      <c r="K48" s="10"/>
      <c r="L48" s="10"/>
      <c r="M48" s="10"/>
      <c r="N48" s="10"/>
      <c r="O48" s="10"/>
      <c r="P48" s="35">
        <f t="shared" si="20"/>
        <v>0</v>
      </c>
      <c r="Q48" s="35">
        <f t="shared" si="21"/>
        <v>0</v>
      </c>
      <c r="R48" s="165"/>
      <c r="U48" s="116"/>
    </row>
    <row r="49" spans="1:24" s="50" customFormat="1" x14ac:dyDescent="0.2">
      <c r="A49" s="371"/>
      <c r="B49" s="371"/>
      <c r="C49" s="371"/>
      <c r="D49" s="371"/>
      <c r="E49" s="371"/>
      <c r="F49" s="371"/>
      <c r="G49" s="371"/>
      <c r="H49" s="10"/>
      <c r="I49" s="10"/>
      <c r="J49" s="10"/>
      <c r="K49" s="10"/>
      <c r="L49" s="10"/>
      <c r="M49" s="10"/>
      <c r="N49" s="10"/>
      <c r="O49" s="10"/>
      <c r="P49" s="35">
        <f t="shared" si="20"/>
        <v>0</v>
      </c>
      <c r="Q49" s="35">
        <f t="shared" si="21"/>
        <v>0</v>
      </c>
      <c r="R49" s="165"/>
      <c r="U49" s="116"/>
    </row>
    <row r="50" spans="1:24" s="60" customFormat="1" ht="13.5" thickBot="1" x14ac:dyDescent="0.25">
      <c r="A50" s="372" t="s">
        <v>141</v>
      </c>
      <c r="B50" s="372"/>
      <c r="C50" s="372"/>
      <c r="D50" s="372"/>
      <c r="E50" s="372"/>
      <c r="F50" s="372"/>
      <c r="G50" s="372"/>
      <c r="H50" s="37">
        <f>TRUNC(ROUND(SUM(H44:H49),0),0)</f>
        <v>0</v>
      </c>
      <c r="I50" s="37">
        <f>TRUNC(ROUND(SUM(I44:I49),0),0)</f>
        <v>0</v>
      </c>
      <c r="J50" s="37">
        <f t="shared" ref="J50:O50" si="22">TRUNC(ROUND(SUM(J44:J49),0),0)</f>
        <v>0</v>
      </c>
      <c r="K50" s="37">
        <f t="shared" si="22"/>
        <v>0</v>
      </c>
      <c r="L50" s="37">
        <f t="shared" si="22"/>
        <v>0</v>
      </c>
      <c r="M50" s="37">
        <f t="shared" si="22"/>
        <v>0</v>
      </c>
      <c r="N50" s="37">
        <f t="shared" si="22"/>
        <v>0</v>
      </c>
      <c r="O50" s="37">
        <f t="shared" si="22"/>
        <v>0</v>
      </c>
      <c r="P50" s="37">
        <f t="shared" si="20"/>
        <v>0</v>
      </c>
      <c r="Q50" s="37">
        <f t="shared" si="21"/>
        <v>0</v>
      </c>
      <c r="R50" s="167"/>
      <c r="T50" s="50"/>
      <c r="U50" s="116"/>
    </row>
    <row r="51" spans="1:24" s="61" customFormat="1" x14ac:dyDescent="0.2">
      <c r="A51" s="370"/>
      <c r="B51" s="370"/>
      <c r="C51" s="370"/>
      <c r="D51" s="370"/>
      <c r="E51" s="370"/>
      <c r="F51" s="370"/>
      <c r="G51" s="370"/>
      <c r="H51" s="28"/>
      <c r="I51" s="28"/>
      <c r="J51" s="28"/>
      <c r="K51" s="28"/>
      <c r="L51" s="28"/>
      <c r="M51" s="28"/>
      <c r="N51" s="28"/>
      <c r="O51" s="28"/>
      <c r="P51" s="103"/>
      <c r="Q51" s="103"/>
      <c r="R51" s="167"/>
      <c r="T51" s="397" t="s">
        <v>142</v>
      </c>
      <c r="U51" s="398"/>
      <c r="V51" s="399"/>
    </row>
    <row r="52" spans="1:24" s="61" customFormat="1" x14ac:dyDescent="0.2">
      <c r="A52" s="416" t="s">
        <v>143</v>
      </c>
      <c r="B52" s="416"/>
      <c r="C52" s="416"/>
      <c r="D52" s="416"/>
      <c r="E52" s="416"/>
      <c r="F52" s="416"/>
      <c r="G52" s="416"/>
      <c r="H52" s="36">
        <f t="shared" ref="H52:O52" si="23">SUM(H36,H38:H42,H50)</f>
        <v>0</v>
      </c>
      <c r="I52" s="36">
        <f t="shared" si="23"/>
        <v>0</v>
      </c>
      <c r="J52" s="36">
        <f t="shared" si="23"/>
        <v>0</v>
      </c>
      <c r="K52" s="36">
        <f t="shared" si="23"/>
        <v>0</v>
      </c>
      <c r="L52" s="36">
        <f t="shared" si="23"/>
        <v>0</v>
      </c>
      <c r="M52" s="36">
        <f t="shared" si="23"/>
        <v>0</v>
      </c>
      <c r="N52" s="36">
        <f t="shared" si="23"/>
        <v>0</v>
      </c>
      <c r="O52" s="36">
        <f t="shared" si="23"/>
        <v>0</v>
      </c>
      <c r="P52" s="36">
        <f t="shared" si="20"/>
        <v>0</v>
      </c>
      <c r="Q52" s="36">
        <f t="shared" si="21"/>
        <v>0</v>
      </c>
      <c r="R52" s="166"/>
      <c r="T52" s="135" t="s">
        <v>144</v>
      </c>
      <c r="U52" s="136">
        <v>0</v>
      </c>
      <c r="V52" s="131">
        <f>(P52+P57)*U52</f>
        <v>0</v>
      </c>
    </row>
    <row r="53" spans="1:24" s="61" customFormat="1" ht="22.5" x14ac:dyDescent="0.2">
      <c r="A53" s="370"/>
      <c r="B53" s="370"/>
      <c r="C53" s="370"/>
      <c r="D53" s="370"/>
      <c r="E53" s="370"/>
      <c r="F53" s="370"/>
      <c r="G53" s="370"/>
      <c r="H53" s="36"/>
      <c r="I53" s="36"/>
      <c r="J53" s="36"/>
      <c r="K53" s="36"/>
      <c r="L53" s="86"/>
      <c r="M53" s="37"/>
      <c r="N53" s="86"/>
      <c r="O53" s="37"/>
      <c r="P53" s="37"/>
      <c r="Q53" s="37"/>
      <c r="R53" s="166"/>
      <c r="T53" s="135" t="s">
        <v>145</v>
      </c>
      <c r="U53" s="137">
        <v>0</v>
      </c>
      <c r="V53" s="131">
        <f>P80*U53</f>
        <v>0</v>
      </c>
    </row>
    <row r="54" spans="1:24" s="61" customFormat="1" x14ac:dyDescent="0.2">
      <c r="A54" s="29" t="s">
        <v>146</v>
      </c>
      <c r="B54" s="29"/>
      <c r="C54" s="62"/>
      <c r="D54" s="373">
        <v>0</v>
      </c>
      <c r="E54" s="373"/>
      <c r="F54" s="29"/>
      <c r="G54" s="29"/>
      <c r="H54" s="37">
        <f>ROUND(H52*D54,0)</f>
        <v>0</v>
      </c>
      <c r="I54" s="86"/>
      <c r="J54" s="37">
        <f>ROUND(D54*J52,0)</f>
        <v>0</v>
      </c>
      <c r="K54" s="37"/>
      <c r="L54" s="37">
        <f>TRUNC(ROUND(L52*$D$54,0),0)</f>
        <v>0</v>
      </c>
      <c r="M54" s="37"/>
      <c r="N54" s="37">
        <f>TRUNC(ROUND(N52*$D$54,0),0)</f>
        <v>0</v>
      </c>
      <c r="O54" s="37"/>
      <c r="P54" s="37">
        <f>H54+J54+L54+N54</f>
        <v>0</v>
      </c>
      <c r="Q54" s="37"/>
      <c r="R54" s="167"/>
      <c r="T54" s="400" t="s">
        <v>147</v>
      </c>
      <c r="U54" s="401"/>
      <c r="V54" s="132">
        <f>IF(V52&lt;V53,V52,V53)</f>
        <v>0</v>
      </c>
    </row>
    <row r="55" spans="1:24" s="61" customFormat="1" x14ac:dyDescent="0.2">
      <c r="A55" s="29" t="s">
        <v>150</v>
      </c>
      <c r="B55" s="29"/>
      <c r="C55" s="62"/>
      <c r="D55" s="373">
        <v>0</v>
      </c>
      <c r="E55" s="373"/>
      <c r="F55" s="29"/>
      <c r="G55" s="29"/>
      <c r="H55" s="37"/>
      <c r="I55" s="37">
        <f>ROUND(D55*I52,0)</f>
        <v>0</v>
      </c>
      <c r="J55" s="37"/>
      <c r="K55" s="37">
        <f>ROUND(D55*K52,0)</f>
        <v>0</v>
      </c>
      <c r="L55" s="37"/>
      <c r="M55" s="37">
        <f>TRUNC(ROUND(M52*$D55,0),0)</f>
        <v>0</v>
      </c>
      <c r="N55" s="37"/>
      <c r="O55" s="37">
        <f>TRUNC(ROUND(O52*$D55,0),0)</f>
        <v>0</v>
      </c>
      <c r="P55" s="37"/>
      <c r="Q55" s="37">
        <f t="shared" si="21"/>
        <v>0</v>
      </c>
      <c r="R55" s="167"/>
      <c r="T55" s="402" t="s">
        <v>149</v>
      </c>
      <c r="U55" s="403"/>
      <c r="V55" s="133" t="str">
        <f>IF(V53&lt;V52, "Yes", "No")</f>
        <v>No</v>
      </c>
    </row>
    <row r="56" spans="1:24" s="61" customFormat="1" ht="13.5" thickBot="1" x14ac:dyDescent="0.25">
      <c r="A56" s="29" t="s">
        <v>188</v>
      </c>
      <c r="B56" s="29"/>
      <c r="C56" s="62"/>
      <c r="D56" s="373">
        <v>0</v>
      </c>
      <c r="E56" s="373"/>
      <c r="F56" s="29"/>
      <c r="G56" s="29"/>
      <c r="H56" s="37"/>
      <c r="I56" s="37">
        <f>ROUND(H52*D56,0)</f>
        <v>0</v>
      </c>
      <c r="J56" s="37"/>
      <c r="K56" s="37">
        <f>ROUND(J52*D56,0)</f>
        <v>0</v>
      </c>
      <c r="L56" s="37"/>
      <c r="M56" s="37">
        <f>ROUND(L52*D56,0)</f>
        <v>0</v>
      </c>
      <c r="N56" s="37"/>
      <c r="O56" s="37">
        <f>ROUND(N52*D56,0)</f>
        <v>0</v>
      </c>
      <c r="P56" s="37"/>
      <c r="Q56" s="37">
        <f t="shared" si="21"/>
        <v>0</v>
      </c>
      <c r="R56" s="167"/>
      <c r="T56" s="404"/>
      <c r="U56" s="405"/>
      <c r="V56" s="134" t="str">
        <f>IF(V53&lt;V52, V52-V53, "N/A")</f>
        <v>N/A</v>
      </c>
      <c r="W56" s="6"/>
      <c r="X56" s="6"/>
    </row>
    <row r="57" spans="1:24" s="61" customFormat="1" ht="15.75" x14ac:dyDescent="0.25">
      <c r="A57" s="30" t="s">
        <v>151</v>
      </c>
      <c r="B57" s="29"/>
      <c r="C57" s="62"/>
      <c r="D57" s="373"/>
      <c r="E57" s="373"/>
      <c r="F57" s="29"/>
      <c r="G57" s="29"/>
      <c r="H57" s="36">
        <f>TRUNC(ROUND(U102,0),0)</f>
        <v>0</v>
      </c>
      <c r="I57" s="36"/>
      <c r="J57" s="36">
        <f>TRUNC(ROUND(W102,0),0)</f>
        <v>0</v>
      </c>
      <c r="K57" s="36"/>
      <c r="L57" s="36">
        <f>TRUNC(ROUND(Y102,0),0)</f>
        <v>0</v>
      </c>
      <c r="M57" s="37"/>
      <c r="N57" s="36">
        <f>TRUNC(ROUND(AA102,0),0)</f>
        <v>0</v>
      </c>
      <c r="O57" s="37"/>
      <c r="P57" s="36">
        <f>H57+J57+L57+N57</f>
        <v>0</v>
      </c>
      <c r="Q57" s="37"/>
      <c r="R57" s="166"/>
      <c r="V57" s="63"/>
      <c r="W57" s="63"/>
      <c r="X57" s="63"/>
    </row>
    <row r="58" spans="1:24" s="61" customFormat="1" x14ac:dyDescent="0.2">
      <c r="A58" s="29" t="s">
        <v>152</v>
      </c>
      <c r="B58" s="29"/>
      <c r="C58" s="62"/>
      <c r="D58" s="373">
        <v>0</v>
      </c>
      <c r="E58" s="373"/>
      <c r="F58" s="29"/>
      <c r="G58" s="29"/>
      <c r="H58" s="37">
        <f>TRUNC(ROUND(H57*$D$58,0),0)</f>
        <v>0</v>
      </c>
      <c r="I58" s="37"/>
      <c r="J58" s="37">
        <f>TRUNC(ROUND(J57*$D$58,0),0)</f>
        <v>0</v>
      </c>
      <c r="K58" s="37"/>
      <c r="L58" s="37">
        <f>TRUNC(ROUND(L57*$D$58,0),0)</f>
        <v>0</v>
      </c>
      <c r="M58" s="37"/>
      <c r="N58" s="37">
        <f>TRUNC(ROUND(AD135,0),0)</f>
        <v>0</v>
      </c>
      <c r="O58" s="37"/>
      <c r="P58" s="37">
        <f t="shared" ref="P58" si="24">SUM($H58,$J58,$L58,$N58)</f>
        <v>0</v>
      </c>
      <c r="Q58" s="36"/>
      <c r="R58" s="167"/>
      <c r="V58" s="64"/>
      <c r="W58" s="65"/>
      <c r="X58" s="65"/>
    </row>
    <row r="59" spans="1:24" s="50" customFormat="1" ht="24.75" customHeight="1" x14ac:dyDescent="0.2">
      <c r="A59" s="413" t="s">
        <v>153</v>
      </c>
      <c r="B59" s="413"/>
      <c r="C59" s="413"/>
      <c r="D59" s="413"/>
      <c r="E59" s="413"/>
      <c r="F59" s="413"/>
      <c r="G59" s="413"/>
      <c r="H59" s="28"/>
      <c r="I59" s="28"/>
      <c r="J59" s="28"/>
      <c r="K59" s="28"/>
      <c r="L59" s="28"/>
      <c r="M59" s="28"/>
      <c r="N59" s="28"/>
      <c r="O59" s="28"/>
      <c r="P59" s="103"/>
      <c r="Q59" s="103"/>
      <c r="R59" s="167"/>
      <c r="V59" s="66"/>
      <c r="W59" s="66"/>
      <c r="X59" s="66"/>
    </row>
    <row r="60" spans="1:24" s="50" customFormat="1" x14ac:dyDescent="0.2">
      <c r="A60" s="31" t="s">
        <v>189</v>
      </c>
      <c r="B60" s="31" t="s">
        <v>222</v>
      </c>
      <c r="C60" s="32"/>
      <c r="D60" s="156" t="s">
        <v>155</v>
      </c>
      <c r="E60" s="121"/>
      <c r="F60" s="1" t="s">
        <v>156</v>
      </c>
      <c r="G60" s="33"/>
      <c r="H60" s="10">
        <f>TRUNC(ROUND($C60*$E60*($C24+$C25)*(1-$G60),0),0)</f>
        <v>0</v>
      </c>
      <c r="I60" s="10">
        <f>TRUNC(ROUND($C60*$E60*($C24+$C25)*$G60,0),0)</f>
        <v>0</v>
      </c>
      <c r="J60" s="10">
        <f>TRUNC(ROUND(H60*1.05,0),0)</f>
        <v>0</v>
      </c>
      <c r="K60" s="10">
        <f>TRUNC(ROUND(I60*1.05,0),0)</f>
        <v>0</v>
      </c>
      <c r="L60" s="10">
        <f t="shared" ref="L60:O60" si="25">TRUNC(ROUND(J60*1.05,0),0)</f>
        <v>0</v>
      </c>
      <c r="M60" s="10">
        <f t="shared" si="25"/>
        <v>0</v>
      </c>
      <c r="N60" s="10">
        <f t="shared" si="25"/>
        <v>0</v>
      </c>
      <c r="O60" s="10">
        <f t="shared" si="25"/>
        <v>0</v>
      </c>
      <c r="P60" s="35">
        <f t="shared" ref="P60:P79" si="26">SUM($H60,$J60,$L60,$N60)</f>
        <v>0</v>
      </c>
      <c r="Q60" s="35">
        <f t="shared" ref="Q60:Q79" si="27">SUM($I60,$K60,$M60,$O60)</f>
        <v>0</v>
      </c>
      <c r="R60" s="165"/>
      <c r="X60" s="66"/>
    </row>
    <row r="61" spans="1:24" s="50" customFormat="1" x14ac:dyDescent="0.2">
      <c r="A61" s="371" t="s">
        <v>157</v>
      </c>
      <c r="B61" s="371"/>
      <c r="C61" s="371"/>
      <c r="D61" s="371"/>
      <c r="E61" s="371"/>
      <c r="F61" s="371"/>
      <c r="G61" s="371"/>
      <c r="H61" s="10"/>
      <c r="I61" s="10"/>
      <c r="J61" s="10"/>
      <c r="K61" s="10"/>
      <c r="L61" s="10"/>
      <c r="M61" s="10"/>
      <c r="N61" s="10"/>
      <c r="O61" s="10"/>
      <c r="P61" s="35">
        <f t="shared" si="26"/>
        <v>0</v>
      </c>
      <c r="Q61" s="35">
        <f t="shared" si="27"/>
        <v>0</v>
      </c>
      <c r="R61" s="165"/>
      <c r="X61" s="66"/>
    </row>
    <row r="62" spans="1:24" s="50" customFormat="1" x14ac:dyDescent="0.2">
      <c r="A62" s="371" t="s">
        <v>158</v>
      </c>
      <c r="B62" s="371"/>
      <c r="C62" s="371"/>
      <c r="D62" s="371"/>
      <c r="E62" s="371"/>
      <c r="F62" s="371"/>
      <c r="G62" s="371"/>
      <c r="H62" s="10"/>
      <c r="I62" s="10"/>
      <c r="J62" s="10"/>
      <c r="K62" s="10"/>
      <c r="L62" s="10"/>
      <c r="M62" s="10"/>
      <c r="N62" s="10"/>
      <c r="O62" s="10"/>
      <c r="P62" s="35">
        <f t="shared" si="26"/>
        <v>0</v>
      </c>
      <c r="Q62" s="35">
        <f t="shared" si="27"/>
        <v>0</v>
      </c>
      <c r="R62" s="165"/>
      <c r="X62" s="66"/>
    </row>
    <row r="63" spans="1:24" s="50" customFormat="1" x14ac:dyDescent="0.2">
      <c r="A63" s="371" t="s">
        <v>159</v>
      </c>
      <c r="B63" s="371"/>
      <c r="C63" s="371"/>
      <c r="D63" s="371"/>
      <c r="E63" s="371"/>
      <c r="F63" s="371"/>
      <c r="G63" s="371"/>
      <c r="H63" s="10"/>
      <c r="I63" s="10"/>
      <c r="J63" s="10"/>
      <c r="K63" s="10"/>
      <c r="L63" s="10"/>
      <c r="M63" s="10"/>
      <c r="N63" s="10"/>
      <c r="O63" s="10"/>
      <c r="P63" s="35">
        <f t="shared" si="26"/>
        <v>0</v>
      </c>
      <c r="Q63" s="35">
        <f t="shared" si="27"/>
        <v>0</v>
      </c>
      <c r="R63" s="165"/>
    </row>
    <row r="64" spans="1:24" s="50" customFormat="1" x14ac:dyDescent="0.2">
      <c r="A64" s="371" t="s">
        <v>160</v>
      </c>
      <c r="B64" s="371"/>
      <c r="C64" s="371"/>
      <c r="D64" s="371"/>
      <c r="E64" s="371"/>
      <c r="F64" s="371"/>
      <c r="G64" s="371"/>
      <c r="H64" s="10"/>
      <c r="I64" s="10"/>
      <c r="J64" s="10"/>
      <c r="K64" s="10"/>
      <c r="L64" s="10"/>
      <c r="M64" s="10"/>
      <c r="N64" s="10"/>
      <c r="O64" s="10"/>
      <c r="P64" s="35">
        <f t="shared" si="26"/>
        <v>0</v>
      </c>
      <c r="Q64" s="35">
        <f t="shared" si="27"/>
        <v>0</v>
      </c>
      <c r="R64" s="165"/>
      <c r="X64" s="75"/>
    </row>
    <row r="65" spans="1:24" s="50" customFormat="1" x14ac:dyDescent="0.2">
      <c r="A65" s="371" t="s">
        <v>190</v>
      </c>
      <c r="B65" s="371"/>
      <c r="C65" s="371"/>
      <c r="D65" s="371"/>
      <c r="E65" s="371"/>
      <c r="F65" s="371"/>
      <c r="G65" s="371"/>
      <c r="H65" s="10"/>
      <c r="I65" s="10"/>
      <c r="J65" s="10"/>
      <c r="K65" s="10"/>
      <c r="L65" s="10"/>
      <c r="M65" s="10"/>
      <c r="N65" s="10"/>
      <c r="O65" s="10"/>
      <c r="P65" s="35">
        <f t="shared" si="26"/>
        <v>0</v>
      </c>
      <c r="Q65" s="35">
        <f t="shared" si="27"/>
        <v>0</v>
      </c>
      <c r="R65" s="165"/>
      <c r="X65" s="76"/>
    </row>
    <row r="66" spans="1:24" s="50" customFormat="1" x14ac:dyDescent="0.2">
      <c r="A66" s="371" t="s">
        <v>191</v>
      </c>
      <c r="B66" s="371"/>
      <c r="C66" s="371"/>
      <c r="D66" s="371"/>
      <c r="E66" s="371"/>
      <c r="F66" s="371"/>
      <c r="G66" s="371"/>
      <c r="H66" s="10"/>
      <c r="I66" s="10"/>
      <c r="J66" s="10"/>
      <c r="K66" s="10"/>
      <c r="L66" s="10"/>
      <c r="M66" s="10"/>
      <c r="N66" s="10"/>
      <c r="O66" s="10"/>
      <c r="P66" s="35">
        <f t="shared" si="26"/>
        <v>0</v>
      </c>
      <c r="Q66" s="35">
        <f t="shared" si="27"/>
        <v>0</v>
      </c>
      <c r="R66" s="165"/>
      <c r="X66" s="76"/>
    </row>
    <row r="67" spans="1:24" s="50" customFormat="1" x14ac:dyDescent="0.2">
      <c r="A67" s="371" t="s">
        <v>192</v>
      </c>
      <c r="B67" s="371"/>
      <c r="C67" s="371"/>
      <c r="D67" s="371"/>
      <c r="E67" s="371"/>
      <c r="F67" s="371"/>
      <c r="G67" s="371"/>
      <c r="H67" s="10"/>
      <c r="I67" s="10"/>
      <c r="J67" s="10"/>
      <c r="K67" s="10"/>
      <c r="L67" s="10"/>
      <c r="M67" s="10"/>
      <c r="N67" s="10"/>
      <c r="O67" s="10"/>
      <c r="P67" s="35">
        <f t="shared" si="26"/>
        <v>0</v>
      </c>
      <c r="Q67" s="35">
        <f t="shared" si="27"/>
        <v>0</v>
      </c>
      <c r="R67" s="165"/>
      <c r="X67" s="76"/>
    </row>
    <row r="68" spans="1:24" s="50" customFormat="1" x14ac:dyDescent="0.2">
      <c r="A68" s="371" t="s">
        <v>193</v>
      </c>
      <c r="B68" s="371"/>
      <c r="C68" s="371"/>
      <c r="D68" s="371"/>
      <c r="E68" s="371"/>
      <c r="F68" s="371"/>
      <c r="G68" s="371"/>
      <c r="H68" s="10"/>
      <c r="I68" s="10"/>
      <c r="J68" s="10"/>
      <c r="K68" s="10"/>
      <c r="L68" s="10"/>
      <c r="M68" s="10"/>
      <c r="N68" s="10"/>
      <c r="O68" s="10"/>
      <c r="P68" s="35">
        <f t="shared" si="26"/>
        <v>0</v>
      </c>
      <c r="Q68" s="35">
        <f t="shared" si="27"/>
        <v>0</v>
      </c>
      <c r="R68" s="165"/>
      <c r="X68" s="76"/>
    </row>
    <row r="69" spans="1:24" s="50" customFormat="1" x14ac:dyDescent="0.2">
      <c r="A69" s="148" t="s">
        <v>165</v>
      </c>
      <c r="B69" s="148"/>
      <c r="C69" s="148"/>
      <c r="D69" s="148"/>
      <c r="E69" s="148"/>
      <c r="F69" s="148"/>
      <c r="G69" s="148"/>
      <c r="H69" s="10"/>
      <c r="I69" s="10"/>
      <c r="J69" s="10"/>
      <c r="K69" s="10"/>
      <c r="L69" s="10"/>
      <c r="M69" s="10"/>
      <c r="N69" s="10"/>
      <c r="O69" s="10"/>
      <c r="P69" s="35">
        <f t="shared" si="26"/>
        <v>0</v>
      </c>
      <c r="Q69" s="35">
        <f t="shared" si="27"/>
        <v>0</v>
      </c>
      <c r="R69" s="165"/>
      <c r="X69" s="76"/>
    </row>
    <row r="70" spans="1:24" s="50" customFormat="1" x14ac:dyDescent="0.2">
      <c r="A70" s="419" t="s">
        <v>166</v>
      </c>
      <c r="B70" s="420"/>
      <c r="C70" s="452"/>
      <c r="D70" s="453"/>
      <c r="E70" s="453"/>
      <c r="F70" s="453"/>
      <c r="G70" s="454"/>
      <c r="H70" s="10"/>
      <c r="I70" s="10"/>
      <c r="J70" s="10"/>
      <c r="K70" s="10"/>
      <c r="L70" s="10"/>
      <c r="M70" s="10"/>
      <c r="N70" s="10"/>
      <c r="O70" s="10"/>
      <c r="P70" s="35">
        <f t="shared" si="26"/>
        <v>0</v>
      </c>
      <c r="Q70" s="35">
        <f t="shared" si="27"/>
        <v>0</v>
      </c>
      <c r="R70" s="165"/>
      <c r="X70" s="2"/>
    </row>
    <row r="71" spans="1:24" s="50" customFormat="1" x14ac:dyDescent="0.2">
      <c r="A71" s="419" t="s">
        <v>167</v>
      </c>
      <c r="B71" s="420"/>
      <c r="C71" s="452"/>
      <c r="D71" s="453"/>
      <c r="E71" s="453"/>
      <c r="F71" s="453"/>
      <c r="G71" s="454"/>
      <c r="H71" s="10"/>
      <c r="I71" s="10"/>
      <c r="J71" s="10"/>
      <c r="K71" s="10"/>
      <c r="L71" s="10"/>
      <c r="M71" s="10"/>
      <c r="N71" s="10"/>
      <c r="O71" s="10"/>
      <c r="P71" s="35">
        <f t="shared" si="26"/>
        <v>0</v>
      </c>
      <c r="Q71" s="35">
        <f t="shared" si="27"/>
        <v>0</v>
      </c>
      <c r="R71" s="165"/>
      <c r="X71" s="2"/>
    </row>
    <row r="72" spans="1:24" s="50" customFormat="1" x14ac:dyDescent="0.2">
      <c r="A72" s="419" t="s">
        <v>168</v>
      </c>
      <c r="B72" s="420"/>
      <c r="C72" s="452"/>
      <c r="D72" s="453"/>
      <c r="E72" s="453"/>
      <c r="F72" s="453"/>
      <c r="G72" s="454"/>
      <c r="H72" s="10"/>
      <c r="I72" s="10"/>
      <c r="J72" s="10"/>
      <c r="K72" s="10"/>
      <c r="L72" s="10"/>
      <c r="M72" s="10"/>
      <c r="N72" s="10"/>
      <c r="O72" s="10"/>
      <c r="P72" s="35">
        <f t="shared" si="26"/>
        <v>0</v>
      </c>
      <c r="Q72" s="35">
        <f t="shared" si="27"/>
        <v>0</v>
      </c>
      <c r="R72" s="165"/>
    </row>
    <row r="73" spans="1:24" s="50" customFormat="1" x14ac:dyDescent="0.2">
      <c r="A73" s="419" t="s">
        <v>169</v>
      </c>
      <c r="B73" s="420"/>
      <c r="C73" s="452"/>
      <c r="D73" s="453"/>
      <c r="E73" s="453"/>
      <c r="F73" s="453"/>
      <c r="G73" s="454"/>
      <c r="H73" s="10"/>
      <c r="I73" s="10"/>
      <c r="J73" s="10"/>
      <c r="K73" s="10"/>
      <c r="L73" s="10"/>
      <c r="M73" s="10"/>
      <c r="N73" s="10"/>
      <c r="O73" s="10"/>
      <c r="P73" s="35">
        <f t="shared" si="26"/>
        <v>0</v>
      </c>
      <c r="Q73" s="35">
        <f t="shared" si="27"/>
        <v>0</v>
      </c>
      <c r="R73" s="165"/>
    </row>
    <row r="74" spans="1:24" s="50" customFormat="1" x14ac:dyDescent="0.2">
      <c r="A74" s="419" t="s">
        <v>170</v>
      </c>
      <c r="B74" s="420"/>
      <c r="C74" s="452"/>
      <c r="D74" s="453"/>
      <c r="E74" s="453"/>
      <c r="F74" s="453"/>
      <c r="G74" s="454"/>
      <c r="H74" s="10"/>
      <c r="I74" s="10"/>
      <c r="J74" s="10"/>
      <c r="K74" s="10"/>
      <c r="L74" s="10"/>
      <c r="M74" s="10"/>
      <c r="N74" s="10"/>
      <c r="O74" s="10"/>
      <c r="P74" s="35">
        <f t="shared" si="26"/>
        <v>0</v>
      </c>
      <c r="Q74" s="35">
        <f t="shared" si="27"/>
        <v>0</v>
      </c>
      <c r="R74" s="165"/>
    </row>
    <row r="75" spans="1:24" s="50" customFormat="1" x14ac:dyDescent="0.2">
      <c r="A75" s="419" t="s">
        <v>171</v>
      </c>
      <c r="B75" s="420"/>
      <c r="C75" s="452"/>
      <c r="D75" s="453"/>
      <c r="E75" s="453"/>
      <c r="F75" s="453"/>
      <c r="G75" s="454"/>
      <c r="H75" s="10"/>
      <c r="I75" s="10"/>
      <c r="J75" s="10"/>
      <c r="K75" s="10"/>
      <c r="L75" s="10"/>
      <c r="M75" s="10"/>
      <c r="N75" s="10"/>
      <c r="O75" s="10"/>
      <c r="P75" s="35">
        <f t="shared" si="26"/>
        <v>0</v>
      </c>
      <c r="Q75" s="35">
        <f t="shared" si="27"/>
        <v>0</v>
      </c>
      <c r="R75" s="165"/>
    </row>
    <row r="76" spans="1:24" s="50" customFormat="1" ht="12.75" customHeight="1" x14ac:dyDescent="0.2">
      <c r="A76" s="419" t="s">
        <v>172</v>
      </c>
      <c r="B76" s="420"/>
      <c r="C76" s="452"/>
      <c r="D76" s="453"/>
      <c r="E76" s="453"/>
      <c r="F76" s="453"/>
      <c r="G76" s="454"/>
      <c r="H76" s="10"/>
      <c r="I76" s="10"/>
      <c r="J76" s="10"/>
      <c r="K76" s="10"/>
      <c r="L76" s="10"/>
      <c r="M76" s="10"/>
      <c r="N76" s="10"/>
      <c r="O76" s="10"/>
      <c r="P76" s="35">
        <f t="shared" si="26"/>
        <v>0</v>
      </c>
      <c r="Q76" s="35">
        <f t="shared" si="27"/>
        <v>0</v>
      </c>
      <c r="R76" s="165"/>
    </row>
    <row r="77" spans="1:24" s="50" customFormat="1" ht="12.75" customHeight="1" x14ac:dyDescent="0.2">
      <c r="A77" s="419" t="s">
        <v>173</v>
      </c>
      <c r="B77" s="420"/>
      <c r="C77" s="452"/>
      <c r="D77" s="453"/>
      <c r="E77" s="453"/>
      <c r="F77" s="453"/>
      <c r="G77" s="454"/>
      <c r="H77" s="10"/>
      <c r="I77" s="10"/>
      <c r="J77" s="10"/>
      <c r="K77" s="10"/>
      <c r="L77" s="10"/>
      <c r="M77" s="10"/>
      <c r="N77" s="10"/>
      <c r="O77" s="10"/>
      <c r="P77" s="35">
        <f t="shared" si="26"/>
        <v>0</v>
      </c>
      <c r="Q77" s="35">
        <f t="shared" si="27"/>
        <v>0</v>
      </c>
      <c r="R77" s="165"/>
    </row>
    <row r="78" spans="1:24" s="50" customFormat="1" x14ac:dyDescent="0.2">
      <c r="A78" s="419" t="s">
        <v>174</v>
      </c>
      <c r="B78" s="420"/>
      <c r="C78" s="452"/>
      <c r="D78" s="453"/>
      <c r="E78" s="453"/>
      <c r="F78" s="453"/>
      <c r="G78" s="454"/>
      <c r="H78" s="10"/>
      <c r="I78" s="10"/>
      <c r="J78" s="10"/>
      <c r="K78" s="10"/>
      <c r="L78" s="10"/>
      <c r="M78" s="10"/>
      <c r="N78" s="10"/>
      <c r="O78" s="10"/>
      <c r="P78" s="35">
        <f t="shared" si="26"/>
        <v>0</v>
      </c>
      <c r="Q78" s="35">
        <f t="shared" si="27"/>
        <v>0</v>
      </c>
      <c r="R78" s="165"/>
    </row>
    <row r="79" spans="1:24" s="50" customFormat="1" x14ac:dyDescent="0.2">
      <c r="A79" s="419" t="s">
        <v>175</v>
      </c>
      <c r="B79" s="420"/>
      <c r="C79" s="452"/>
      <c r="D79" s="453"/>
      <c r="E79" s="453"/>
      <c r="F79" s="453"/>
      <c r="G79" s="454"/>
      <c r="H79" s="10"/>
      <c r="I79" s="10"/>
      <c r="J79" s="10"/>
      <c r="K79" s="10"/>
      <c r="L79" s="10"/>
      <c r="M79" s="10"/>
      <c r="N79" s="10"/>
      <c r="O79" s="10"/>
      <c r="P79" s="35">
        <f t="shared" si="26"/>
        <v>0</v>
      </c>
      <c r="Q79" s="35">
        <f t="shared" si="27"/>
        <v>0</v>
      </c>
      <c r="R79" s="165"/>
    </row>
    <row r="80" spans="1:24" s="50" customFormat="1" x14ac:dyDescent="0.2">
      <c r="A80" s="422" t="s">
        <v>176</v>
      </c>
      <c r="B80" s="422"/>
      <c r="C80" s="422"/>
      <c r="D80" s="422"/>
      <c r="E80" s="422"/>
      <c r="F80" s="422"/>
      <c r="G80" s="422"/>
      <c r="H80" s="37">
        <f t="shared" ref="H80:O80" si="28">TRUNC(ROUND(SUM(H36,H38:H42,H50,H60:H79),0),0)</f>
        <v>0</v>
      </c>
      <c r="I80" s="37">
        <f t="shared" si="28"/>
        <v>0</v>
      </c>
      <c r="J80" s="37">
        <f t="shared" si="28"/>
        <v>0</v>
      </c>
      <c r="K80" s="37">
        <f t="shared" si="28"/>
        <v>0</v>
      </c>
      <c r="L80" s="37">
        <f t="shared" si="28"/>
        <v>0</v>
      </c>
      <c r="M80" s="37">
        <f t="shared" si="28"/>
        <v>0</v>
      </c>
      <c r="N80" s="37">
        <f t="shared" si="28"/>
        <v>0</v>
      </c>
      <c r="O80" s="37">
        <f t="shared" si="28"/>
        <v>0</v>
      </c>
      <c r="P80" s="37">
        <f>SUM($H80,$J80,$L80,$N80)</f>
        <v>0</v>
      </c>
      <c r="Q80" s="37">
        <f>SUM($I80,$K80,$M80,$O80)</f>
        <v>0</v>
      </c>
      <c r="R80" s="167"/>
    </row>
    <row r="81" spans="1:28" s="50" customFormat="1" x14ac:dyDescent="0.2">
      <c r="A81" s="422" t="s">
        <v>177</v>
      </c>
      <c r="B81" s="422"/>
      <c r="C81" s="422"/>
      <c r="D81" s="422"/>
      <c r="E81" s="422"/>
      <c r="F81" s="422"/>
      <c r="G81" s="422"/>
      <c r="H81" s="38">
        <f>SUM(H54,H58,H80)</f>
        <v>0</v>
      </c>
      <c r="I81" s="38">
        <f>SUM(I55,I56,I80)</f>
        <v>0</v>
      </c>
      <c r="J81" s="38">
        <f>SUM(J54,J58,J80)</f>
        <v>0</v>
      </c>
      <c r="K81" s="38">
        <f>SUM(K55,K56,K80)</f>
        <v>0</v>
      </c>
      <c r="L81" s="38">
        <f>SUM(L54,L58,L80)</f>
        <v>0</v>
      </c>
      <c r="M81" s="38">
        <f>SUM(M55,M56,M80)</f>
        <v>0</v>
      </c>
      <c r="N81" s="38">
        <f>SUM(N54,N58,N80)</f>
        <v>0</v>
      </c>
      <c r="O81" s="38">
        <f>SUM(O55,O56,O80)</f>
        <v>0</v>
      </c>
      <c r="P81" s="38">
        <f>SUM($H81,$J81,$L81,$N81)</f>
        <v>0</v>
      </c>
      <c r="Q81" s="38">
        <f>SUM($I81,$K81,$M81,$O81)</f>
        <v>0</v>
      </c>
      <c r="R81" s="168"/>
    </row>
    <row r="82" spans="1:28" s="50" customFormat="1" x14ac:dyDescent="0.2">
      <c r="A82" s="34"/>
      <c r="B82" s="34"/>
      <c r="C82" s="34"/>
      <c r="D82" s="34"/>
      <c r="E82" s="34"/>
      <c r="F82" s="34"/>
      <c r="G82" s="34"/>
      <c r="H82" s="34"/>
      <c r="I82" s="34"/>
      <c r="J82" s="34"/>
      <c r="K82" s="34"/>
      <c r="L82" s="34"/>
      <c r="M82" s="34"/>
      <c r="N82" s="34"/>
      <c r="O82" s="34"/>
      <c r="P82" s="104"/>
      <c r="Q82" s="104"/>
      <c r="R82" s="105"/>
    </row>
    <row r="83" spans="1:28" s="50" customFormat="1" x14ac:dyDescent="0.2">
      <c r="A83" s="34"/>
      <c r="B83" s="34"/>
      <c r="C83" s="34"/>
      <c r="D83" s="34"/>
      <c r="E83" s="34"/>
      <c r="F83" s="34"/>
      <c r="G83" s="34"/>
      <c r="H83" s="34"/>
      <c r="I83" s="34"/>
      <c r="J83" s="34"/>
      <c r="K83" s="34"/>
      <c r="L83" s="34"/>
      <c r="M83" s="34"/>
      <c r="N83" s="34"/>
      <c r="O83" s="34"/>
      <c r="P83" s="104"/>
      <c r="Q83" s="104"/>
      <c r="R83" s="105"/>
    </row>
    <row r="84" spans="1:28" s="50" customFormat="1" x14ac:dyDescent="0.2">
      <c r="A84" s="418" t="s">
        <v>178</v>
      </c>
      <c r="B84" s="418"/>
      <c r="C84" s="421" t="s">
        <v>179</v>
      </c>
      <c r="D84" s="421"/>
      <c r="E84" s="421"/>
      <c r="F84" s="421"/>
      <c r="G84" s="421"/>
      <c r="H84" s="40" t="e">
        <f>H80/$P$80*$V$53</f>
        <v>#DIV/0!</v>
      </c>
      <c r="I84" s="40"/>
      <c r="J84" s="40" t="e">
        <f>J80/$P$80*$V$53</f>
        <v>#DIV/0!</v>
      </c>
      <c r="K84" s="40"/>
      <c r="L84" s="40" t="e">
        <f>L80/$P$80*$V$53</f>
        <v>#DIV/0!</v>
      </c>
      <c r="M84" s="40"/>
      <c r="N84" s="40" t="e">
        <f>N80/$P$80*$V$53</f>
        <v>#DIV/0!</v>
      </c>
      <c r="O84" s="40"/>
      <c r="P84" s="40" t="e">
        <f>SUM($H84,$J84,$L84,$N84)</f>
        <v>#DIV/0!</v>
      </c>
      <c r="Q84" s="40"/>
      <c r="R84" s="40"/>
    </row>
    <row r="85" spans="1:28" s="50" customFormat="1" x14ac:dyDescent="0.2">
      <c r="A85" s="418"/>
      <c r="B85" s="418"/>
      <c r="C85" s="421" t="s">
        <v>177</v>
      </c>
      <c r="D85" s="421"/>
      <c r="E85" s="421"/>
      <c r="F85" s="421"/>
      <c r="G85" s="421"/>
      <c r="H85" s="40" t="e">
        <f>H80+H84</f>
        <v>#DIV/0!</v>
      </c>
      <c r="I85" s="40"/>
      <c r="J85" s="40" t="e">
        <f>J80+J84</f>
        <v>#DIV/0!</v>
      </c>
      <c r="K85" s="40"/>
      <c r="L85" s="40" t="e">
        <f>L80+L84</f>
        <v>#DIV/0!</v>
      </c>
      <c r="M85" s="40"/>
      <c r="N85" s="40" t="e">
        <f>N80+N84</f>
        <v>#DIV/0!</v>
      </c>
      <c r="O85" s="40"/>
      <c r="P85" s="40" t="e">
        <f>SUM($H85,$J85,$L85,$N85)</f>
        <v>#DIV/0!</v>
      </c>
      <c r="Q85" s="40"/>
      <c r="R85" s="40"/>
      <c r="S85" s="41" t="e">
        <f>IF(P81&lt;P85,P81,P85)</f>
        <v>#DIV/0!</v>
      </c>
      <c r="T85" s="81" t="s">
        <v>201</v>
      </c>
    </row>
    <row r="86" spans="1:28" s="42" customFormat="1" ht="18" x14ac:dyDescent="0.25">
      <c r="A86" s="455"/>
      <c r="B86" s="455"/>
      <c r="C86" s="455"/>
      <c r="D86" s="455"/>
      <c r="E86" s="455"/>
      <c r="F86" s="455"/>
      <c r="G86" s="455"/>
      <c r="H86" s="455"/>
      <c r="I86" s="455"/>
      <c r="J86" s="455"/>
      <c r="K86" s="455"/>
      <c r="L86" s="455"/>
      <c r="M86" s="455"/>
      <c r="N86" s="455"/>
      <c r="O86" s="455"/>
      <c r="P86" s="455"/>
      <c r="Q86" s="455"/>
      <c r="R86" s="105"/>
    </row>
    <row r="87" spans="1:28" s="50" customFormat="1" ht="36.75" customHeight="1" x14ac:dyDescent="0.2">
      <c r="A87" s="462" t="s">
        <v>195</v>
      </c>
      <c r="B87" s="462"/>
      <c r="C87" s="462"/>
      <c r="D87" s="462"/>
      <c r="E87" s="462"/>
      <c r="F87" s="462"/>
      <c r="G87" s="462"/>
      <c r="H87" s="462"/>
      <c r="I87" s="462"/>
      <c r="J87" s="462"/>
      <c r="K87" s="462"/>
      <c r="L87" s="462"/>
      <c r="M87" s="462"/>
      <c r="N87" s="462"/>
      <c r="O87" s="462"/>
      <c r="P87" s="462"/>
      <c r="Q87" s="462"/>
      <c r="R87" s="462"/>
    </row>
    <row r="88" spans="1:28" s="50" customFormat="1" x14ac:dyDescent="0.2"/>
    <row r="89" spans="1:28" s="50" customFormat="1" x14ac:dyDescent="0.2">
      <c r="B89" s="417" t="s">
        <v>182</v>
      </c>
      <c r="C89" s="417"/>
      <c r="D89" s="417"/>
      <c r="F89" s="417" t="s">
        <v>196</v>
      </c>
      <c r="G89" s="417"/>
      <c r="H89" s="417"/>
      <c r="I89" s="82"/>
      <c r="J89" s="461" t="s">
        <v>199</v>
      </c>
      <c r="K89" s="461"/>
      <c r="L89" s="461"/>
      <c r="M89" s="82"/>
      <c r="N89" s="461" t="s">
        <v>202</v>
      </c>
      <c r="O89" s="461"/>
      <c r="P89" s="461"/>
      <c r="U89" s="50" t="s">
        <v>181</v>
      </c>
    </row>
    <row r="90" spans="1:28" s="50" customFormat="1" x14ac:dyDescent="0.2">
      <c r="B90" s="151" t="s">
        <v>183</v>
      </c>
      <c r="C90" s="151" t="s">
        <v>184</v>
      </c>
      <c r="D90" s="50" t="s">
        <v>185</v>
      </c>
      <c r="F90" s="151" t="s">
        <v>183</v>
      </c>
      <c r="G90" s="151" t="s">
        <v>184</v>
      </c>
      <c r="H90" s="151" t="s">
        <v>185</v>
      </c>
      <c r="J90" s="151" t="s">
        <v>183</v>
      </c>
      <c r="K90" s="151" t="s">
        <v>184</v>
      </c>
      <c r="L90" s="151" t="s">
        <v>185</v>
      </c>
      <c r="M90" s="149"/>
      <c r="N90" s="151" t="s">
        <v>183</v>
      </c>
      <c r="O90" s="151" t="s">
        <v>184</v>
      </c>
      <c r="P90" s="151" t="s">
        <v>185</v>
      </c>
      <c r="U90" s="150" t="str">
        <f>+H8</f>
        <v>Year 1</v>
      </c>
      <c r="V90" s="150"/>
      <c r="W90" s="150" t="str">
        <f>+J8</f>
        <v>Year 2</v>
      </c>
      <c r="X90" s="150"/>
      <c r="Y90" s="150" t="str">
        <f>+L8</f>
        <v>Year 3</v>
      </c>
      <c r="Z90" s="150"/>
      <c r="AA90" s="150" t="str">
        <f>+N8</f>
        <v>Year 4</v>
      </c>
      <c r="AB90" s="150"/>
    </row>
    <row r="91" spans="1:28" s="50" customFormat="1" x14ac:dyDescent="0.2">
      <c r="B91" s="149">
        <f t="shared" ref="B91:B100" si="29">+H70</f>
        <v>0</v>
      </c>
      <c r="C91" s="50">
        <f t="shared" ref="C91:C100" si="30">U92*$D$58</f>
        <v>0</v>
      </c>
      <c r="D91" s="149">
        <f>B91+C91</f>
        <v>0</v>
      </c>
      <c r="E91" s="2"/>
      <c r="F91" s="149">
        <f t="shared" ref="F91:F100" si="31">+J70</f>
        <v>0</v>
      </c>
      <c r="G91" s="149">
        <f>W92*$D$58</f>
        <v>0</v>
      </c>
      <c r="H91" s="149">
        <f>F91+G91</f>
        <v>0</v>
      </c>
      <c r="J91" s="149">
        <f t="shared" ref="J91:J100" si="32">+L70</f>
        <v>0</v>
      </c>
      <c r="K91" s="50">
        <f>Y92*$D$58</f>
        <v>0</v>
      </c>
      <c r="L91" s="149">
        <f>J91+K91</f>
        <v>0</v>
      </c>
      <c r="M91" s="149"/>
      <c r="N91" s="149">
        <f t="shared" ref="N91:N100" si="33">+N70</f>
        <v>0</v>
      </c>
      <c r="O91" s="50">
        <f>AA92*$D$58</f>
        <v>0</v>
      </c>
      <c r="P91" s="149">
        <f>N91+O91</f>
        <v>0</v>
      </c>
      <c r="R91" s="151"/>
      <c r="T91" s="50" t="s">
        <v>186</v>
      </c>
      <c r="U91" s="159" t="str">
        <f t="shared" ref="U91:AB91" si="34">H9</f>
        <v>Sponsor</v>
      </c>
      <c r="V91" s="159" t="str">
        <f t="shared" si="34"/>
        <v>UA</v>
      </c>
      <c r="W91" s="159" t="str">
        <f t="shared" si="34"/>
        <v>Sponsor</v>
      </c>
      <c r="X91" s="159" t="str">
        <f t="shared" si="34"/>
        <v>UA</v>
      </c>
      <c r="Y91" s="159" t="str">
        <f t="shared" si="34"/>
        <v>Sponsor</v>
      </c>
      <c r="Z91" s="159" t="str">
        <f t="shared" si="34"/>
        <v>UA</v>
      </c>
      <c r="AA91" s="159" t="str">
        <f t="shared" si="34"/>
        <v>Sponsor</v>
      </c>
      <c r="AB91" s="159" t="str">
        <f t="shared" si="34"/>
        <v>UA</v>
      </c>
    </row>
    <row r="92" spans="1:28" s="50" customFormat="1" x14ac:dyDescent="0.2">
      <c r="B92" s="149">
        <f t="shared" si="29"/>
        <v>0</v>
      </c>
      <c r="C92" s="50">
        <f t="shared" si="30"/>
        <v>0</v>
      </c>
      <c r="D92" s="149">
        <f t="shared" ref="D92:D100" si="35">B92+C92</f>
        <v>0</v>
      </c>
      <c r="E92" s="2"/>
      <c r="F92" s="149">
        <f t="shared" si="31"/>
        <v>0</v>
      </c>
      <c r="G92" s="149">
        <f t="shared" ref="G92:G100" si="36">W93*$D$58</f>
        <v>0</v>
      </c>
      <c r="H92" s="149">
        <f t="shared" ref="H92:H100" si="37">F92+G92</f>
        <v>0</v>
      </c>
      <c r="J92" s="149">
        <f t="shared" si="32"/>
        <v>0</v>
      </c>
      <c r="K92" s="50">
        <f t="shared" ref="K92:K100" si="38">Y93*$D$58</f>
        <v>0</v>
      </c>
      <c r="L92" s="149">
        <f>J92+K92</f>
        <v>0</v>
      </c>
      <c r="M92" s="149"/>
      <c r="N92" s="149">
        <f t="shared" si="33"/>
        <v>0</v>
      </c>
      <c r="O92" s="50">
        <f t="shared" ref="O92:O100" si="39">AA93*$D$58</f>
        <v>0</v>
      </c>
      <c r="P92" s="149">
        <f>N92+O92</f>
        <v>0</v>
      </c>
      <c r="R92" s="149"/>
      <c r="T92" s="50" t="str">
        <f t="shared" ref="T92:T101" si="40">IF(C70=0,"None",C70)</f>
        <v>None</v>
      </c>
      <c r="U92" s="10">
        <f t="shared" ref="U92:U101" si="41">(IF(OR(H70=0,H70=""),0,(IF(H70&lt;=25000,H70,25000))))</f>
        <v>0</v>
      </c>
      <c r="V92" s="10">
        <f t="shared" ref="V92:V101" si="42">(IF(OR(I70=0,I70=""),0,(IF(I70&lt;=25000,I70,25000))))</f>
        <v>0</v>
      </c>
      <c r="W92" s="10">
        <f t="shared" ref="W92:W101" si="43">IF(Z$125="N/A",0,IF(OR(J70=0,J70=""),0,(IF(H70+J70&lt;=25000,J70,25000-U92))))</f>
        <v>0</v>
      </c>
      <c r="X92" s="10">
        <f t="shared" ref="X92:X101" si="44">IF(AA$125="N/A",0,IF(OR(K70=0,K70=""),0,(IF(I70+K70&lt;=25000,K70,25000-V92))))</f>
        <v>0</v>
      </c>
      <c r="Y92" s="10">
        <f t="shared" ref="Y92:Y101" si="45">IF(AB$125="N/A",0,IF(OR(L70=0,L70=""),0,(IF(H70+J70+L70&lt;=25000,L70,25000-U92-W92))))</f>
        <v>0</v>
      </c>
      <c r="Z92" s="10">
        <f t="shared" ref="Z92:Z101" si="46">IF(AC$125="N/A",0,IF(OR(M70=0,M70=""),0,(IF(I70+K70+M70&lt;=25000,M70,25000-V92-X92))))</f>
        <v>0</v>
      </c>
      <c r="AA92" s="10">
        <f t="shared" ref="AA92:AA101" si="47">IF(AD$125="N/A",0,IF(OR(N70=0,N70=""),0,(IF(H70+J70+L70+N70&lt;=25000,N70,25000-U92-W92-Y92))))</f>
        <v>0</v>
      </c>
      <c r="AB92" s="10">
        <f t="shared" ref="AB92:AB101" si="48">IF(AE$125="N/A",0,IF(OR(O70=0,O70=""),0,(IF(I70+K70+M70+O70&lt;=25000,O70,25000-V92-X92-Z92))))</f>
        <v>0</v>
      </c>
    </row>
    <row r="93" spans="1:28" s="50" customFormat="1" x14ac:dyDescent="0.2">
      <c r="A93" s="60"/>
      <c r="B93" s="149">
        <f t="shared" si="29"/>
        <v>0</v>
      </c>
      <c r="C93" s="50">
        <f t="shared" si="30"/>
        <v>0</v>
      </c>
      <c r="D93" s="149">
        <f t="shared" si="35"/>
        <v>0</v>
      </c>
      <c r="E93" s="2"/>
      <c r="F93" s="149">
        <f t="shared" si="31"/>
        <v>0</v>
      </c>
      <c r="G93" s="149">
        <f t="shared" si="36"/>
        <v>0</v>
      </c>
      <c r="H93" s="149">
        <f t="shared" si="37"/>
        <v>0</v>
      </c>
      <c r="J93" s="149">
        <f t="shared" si="32"/>
        <v>0</v>
      </c>
      <c r="K93" s="50">
        <f t="shared" si="38"/>
        <v>0</v>
      </c>
      <c r="L93" s="149">
        <f t="shared" ref="L93:L100" si="49">J93+K93</f>
        <v>0</v>
      </c>
      <c r="M93" s="83"/>
      <c r="N93" s="149">
        <f t="shared" si="33"/>
        <v>0</v>
      </c>
      <c r="O93" s="50">
        <f t="shared" si="39"/>
        <v>0</v>
      </c>
      <c r="P93" s="149">
        <f t="shared" ref="P93:P100" si="50">N93+O93</f>
        <v>0</v>
      </c>
      <c r="R93" s="149"/>
      <c r="T93" s="50" t="str">
        <f t="shared" si="40"/>
        <v>None</v>
      </c>
      <c r="U93" s="10">
        <f t="shared" si="41"/>
        <v>0</v>
      </c>
      <c r="V93" s="10">
        <f t="shared" si="42"/>
        <v>0</v>
      </c>
      <c r="W93" s="10">
        <f t="shared" si="43"/>
        <v>0</v>
      </c>
      <c r="X93" s="10">
        <f t="shared" si="44"/>
        <v>0</v>
      </c>
      <c r="Y93" s="10">
        <f t="shared" si="45"/>
        <v>0</v>
      </c>
      <c r="Z93" s="10">
        <f t="shared" si="46"/>
        <v>0</v>
      </c>
      <c r="AA93" s="10">
        <f t="shared" si="47"/>
        <v>0</v>
      </c>
      <c r="AB93" s="10">
        <f t="shared" si="48"/>
        <v>0</v>
      </c>
    </row>
    <row r="94" spans="1:28" s="50" customFormat="1" x14ac:dyDescent="0.2">
      <c r="A94" s="61"/>
      <c r="B94" s="149">
        <f t="shared" si="29"/>
        <v>0</v>
      </c>
      <c r="C94" s="50">
        <f t="shared" si="30"/>
        <v>0</v>
      </c>
      <c r="D94" s="149">
        <f t="shared" si="35"/>
        <v>0</v>
      </c>
      <c r="E94" s="2"/>
      <c r="F94" s="149">
        <f t="shared" si="31"/>
        <v>0</v>
      </c>
      <c r="G94" s="149">
        <f t="shared" si="36"/>
        <v>0</v>
      </c>
      <c r="H94" s="149">
        <f t="shared" si="37"/>
        <v>0</v>
      </c>
      <c r="J94" s="149">
        <f t="shared" si="32"/>
        <v>0</v>
      </c>
      <c r="K94" s="50">
        <f t="shared" si="38"/>
        <v>0</v>
      </c>
      <c r="L94" s="149">
        <f t="shared" si="49"/>
        <v>0</v>
      </c>
      <c r="M94" s="160"/>
      <c r="N94" s="149">
        <f t="shared" si="33"/>
        <v>0</v>
      </c>
      <c r="O94" s="50">
        <f t="shared" si="39"/>
        <v>0</v>
      </c>
      <c r="P94" s="149">
        <f t="shared" si="50"/>
        <v>0</v>
      </c>
      <c r="R94" s="149"/>
      <c r="T94" s="50" t="str">
        <f t="shared" si="40"/>
        <v>None</v>
      </c>
      <c r="U94" s="10">
        <f t="shared" si="41"/>
        <v>0</v>
      </c>
      <c r="V94" s="10">
        <f t="shared" si="42"/>
        <v>0</v>
      </c>
      <c r="W94" s="10">
        <f t="shared" si="43"/>
        <v>0</v>
      </c>
      <c r="X94" s="10">
        <f t="shared" si="44"/>
        <v>0</v>
      </c>
      <c r="Y94" s="10">
        <f t="shared" si="45"/>
        <v>0</v>
      </c>
      <c r="Z94" s="10">
        <f t="shared" si="46"/>
        <v>0</v>
      </c>
      <c r="AA94" s="10">
        <f t="shared" si="47"/>
        <v>0</v>
      </c>
      <c r="AB94" s="10">
        <f t="shared" si="48"/>
        <v>0</v>
      </c>
    </row>
    <row r="95" spans="1:28" s="50" customFormat="1" x14ac:dyDescent="0.2">
      <c r="B95" s="149">
        <f t="shared" si="29"/>
        <v>0</v>
      </c>
      <c r="C95" s="50">
        <f t="shared" si="30"/>
        <v>0</v>
      </c>
      <c r="D95" s="149">
        <f t="shared" si="35"/>
        <v>0</v>
      </c>
      <c r="E95" s="2"/>
      <c r="F95" s="149">
        <f t="shared" si="31"/>
        <v>0</v>
      </c>
      <c r="G95" s="149">
        <f t="shared" si="36"/>
        <v>0</v>
      </c>
      <c r="H95" s="149">
        <f t="shared" si="37"/>
        <v>0</v>
      </c>
      <c r="J95" s="149">
        <f t="shared" si="32"/>
        <v>0</v>
      </c>
      <c r="K95" s="50">
        <f t="shared" si="38"/>
        <v>0</v>
      </c>
      <c r="L95" s="149">
        <f t="shared" si="49"/>
        <v>0</v>
      </c>
      <c r="M95" s="149"/>
      <c r="N95" s="149">
        <f t="shared" si="33"/>
        <v>0</v>
      </c>
      <c r="O95" s="50">
        <f t="shared" si="39"/>
        <v>0</v>
      </c>
      <c r="P95" s="149">
        <f t="shared" si="50"/>
        <v>0</v>
      </c>
      <c r="R95" s="149"/>
      <c r="T95" s="50" t="str">
        <f t="shared" si="40"/>
        <v>None</v>
      </c>
      <c r="U95" s="10">
        <f t="shared" si="41"/>
        <v>0</v>
      </c>
      <c r="V95" s="10">
        <f t="shared" si="42"/>
        <v>0</v>
      </c>
      <c r="W95" s="10">
        <f t="shared" si="43"/>
        <v>0</v>
      </c>
      <c r="X95" s="10">
        <f t="shared" si="44"/>
        <v>0</v>
      </c>
      <c r="Y95" s="10">
        <f t="shared" si="45"/>
        <v>0</v>
      </c>
      <c r="Z95" s="10">
        <f t="shared" si="46"/>
        <v>0</v>
      </c>
      <c r="AA95" s="10">
        <f t="shared" si="47"/>
        <v>0</v>
      </c>
      <c r="AB95" s="10">
        <f t="shared" si="48"/>
        <v>0</v>
      </c>
    </row>
    <row r="96" spans="1:28" s="50" customFormat="1" x14ac:dyDescent="0.2">
      <c r="B96" s="149">
        <f t="shared" si="29"/>
        <v>0</v>
      </c>
      <c r="C96" s="50">
        <f t="shared" si="30"/>
        <v>0</v>
      </c>
      <c r="D96" s="149">
        <f t="shared" si="35"/>
        <v>0</v>
      </c>
      <c r="E96" s="2"/>
      <c r="F96" s="149">
        <f t="shared" si="31"/>
        <v>0</v>
      </c>
      <c r="G96" s="149">
        <f t="shared" si="36"/>
        <v>0</v>
      </c>
      <c r="H96" s="149">
        <f t="shared" si="37"/>
        <v>0</v>
      </c>
      <c r="J96" s="149">
        <f t="shared" si="32"/>
        <v>0</v>
      </c>
      <c r="K96" s="50">
        <f t="shared" si="38"/>
        <v>0</v>
      </c>
      <c r="L96" s="149">
        <f t="shared" si="49"/>
        <v>0</v>
      </c>
      <c r="M96" s="149"/>
      <c r="N96" s="149">
        <f t="shared" si="33"/>
        <v>0</v>
      </c>
      <c r="O96" s="50">
        <f t="shared" si="39"/>
        <v>0</v>
      </c>
      <c r="P96" s="149">
        <f t="shared" si="50"/>
        <v>0</v>
      </c>
      <c r="R96" s="149"/>
      <c r="T96" s="50" t="str">
        <f t="shared" si="40"/>
        <v>None</v>
      </c>
      <c r="U96" s="10">
        <f t="shared" si="41"/>
        <v>0</v>
      </c>
      <c r="V96" s="10">
        <f t="shared" si="42"/>
        <v>0</v>
      </c>
      <c r="W96" s="10">
        <f t="shared" si="43"/>
        <v>0</v>
      </c>
      <c r="X96" s="10">
        <f t="shared" si="44"/>
        <v>0</v>
      </c>
      <c r="Y96" s="10">
        <f t="shared" si="45"/>
        <v>0</v>
      </c>
      <c r="Z96" s="10">
        <f t="shared" si="46"/>
        <v>0</v>
      </c>
      <c r="AA96" s="10">
        <f t="shared" si="47"/>
        <v>0</v>
      </c>
      <c r="AB96" s="10">
        <f t="shared" si="48"/>
        <v>0</v>
      </c>
    </row>
    <row r="97" spans="2:28" s="50" customFormat="1" x14ac:dyDescent="0.2">
      <c r="B97" s="149">
        <f t="shared" si="29"/>
        <v>0</v>
      </c>
      <c r="C97" s="50">
        <f t="shared" si="30"/>
        <v>0</v>
      </c>
      <c r="D97" s="149">
        <f t="shared" si="35"/>
        <v>0</v>
      </c>
      <c r="E97" s="2"/>
      <c r="F97" s="149">
        <f t="shared" si="31"/>
        <v>0</v>
      </c>
      <c r="G97" s="149">
        <f t="shared" si="36"/>
        <v>0</v>
      </c>
      <c r="H97" s="149">
        <f t="shared" si="37"/>
        <v>0</v>
      </c>
      <c r="J97" s="149">
        <f t="shared" si="32"/>
        <v>0</v>
      </c>
      <c r="K97" s="50">
        <f t="shared" si="38"/>
        <v>0</v>
      </c>
      <c r="L97" s="149">
        <f t="shared" si="49"/>
        <v>0</v>
      </c>
      <c r="M97" s="149"/>
      <c r="N97" s="149">
        <f t="shared" si="33"/>
        <v>0</v>
      </c>
      <c r="O97" s="50">
        <f t="shared" si="39"/>
        <v>0</v>
      </c>
      <c r="P97" s="149">
        <f t="shared" si="50"/>
        <v>0</v>
      </c>
      <c r="R97" s="149"/>
      <c r="T97" s="50" t="str">
        <f t="shared" si="40"/>
        <v>None</v>
      </c>
      <c r="U97" s="10">
        <f t="shared" si="41"/>
        <v>0</v>
      </c>
      <c r="V97" s="10">
        <f t="shared" si="42"/>
        <v>0</v>
      </c>
      <c r="W97" s="10">
        <f t="shared" si="43"/>
        <v>0</v>
      </c>
      <c r="X97" s="10">
        <f t="shared" si="44"/>
        <v>0</v>
      </c>
      <c r="Y97" s="10">
        <f t="shared" si="45"/>
        <v>0</v>
      </c>
      <c r="Z97" s="10">
        <f t="shared" si="46"/>
        <v>0</v>
      </c>
      <c r="AA97" s="10">
        <f t="shared" si="47"/>
        <v>0</v>
      </c>
      <c r="AB97" s="10">
        <f t="shared" si="48"/>
        <v>0</v>
      </c>
    </row>
    <row r="98" spans="2:28" s="50" customFormat="1" x14ac:dyDescent="0.2">
      <c r="B98" s="149">
        <f t="shared" si="29"/>
        <v>0</v>
      </c>
      <c r="C98" s="50">
        <f t="shared" si="30"/>
        <v>0</v>
      </c>
      <c r="D98" s="149">
        <f t="shared" si="35"/>
        <v>0</v>
      </c>
      <c r="E98" s="2"/>
      <c r="F98" s="149">
        <f t="shared" si="31"/>
        <v>0</v>
      </c>
      <c r="G98" s="149">
        <f t="shared" si="36"/>
        <v>0</v>
      </c>
      <c r="H98" s="149">
        <f t="shared" si="37"/>
        <v>0</v>
      </c>
      <c r="J98" s="149">
        <f t="shared" si="32"/>
        <v>0</v>
      </c>
      <c r="K98" s="50">
        <f t="shared" si="38"/>
        <v>0</v>
      </c>
      <c r="L98" s="149">
        <f t="shared" si="49"/>
        <v>0</v>
      </c>
      <c r="M98" s="149"/>
      <c r="N98" s="149">
        <f t="shared" si="33"/>
        <v>0</v>
      </c>
      <c r="O98" s="50">
        <f t="shared" si="39"/>
        <v>0</v>
      </c>
      <c r="P98" s="149">
        <f t="shared" si="50"/>
        <v>0</v>
      </c>
      <c r="R98" s="149"/>
      <c r="T98" s="50" t="str">
        <f t="shared" si="40"/>
        <v>None</v>
      </c>
      <c r="U98" s="10">
        <f t="shared" si="41"/>
        <v>0</v>
      </c>
      <c r="V98" s="10">
        <f t="shared" si="42"/>
        <v>0</v>
      </c>
      <c r="W98" s="10">
        <f t="shared" si="43"/>
        <v>0</v>
      </c>
      <c r="X98" s="10">
        <f t="shared" si="44"/>
        <v>0</v>
      </c>
      <c r="Y98" s="10">
        <f t="shared" si="45"/>
        <v>0</v>
      </c>
      <c r="Z98" s="10">
        <f t="shared" si="46"/>
        <v>0</v>
      </c>
      <c r="AA98" s="10">
        <f t="shared" si="47"/>
        <v>0</v>
      </c>
      <c r="AB98" s="10">
        <f t="shared" si="48"/>
        <v>0</v>
      </c>
    </row>
    <row r="99" spans="2:28" s="50" customFormat="1" x14ac:dyDescent="0.2">
      <c r="B99" s="149">
        <f t="shared" si="29"/>
        <v>0</v>
      </c>
      <c r="C99" s="50">
        <f t="shared" si="30"/>
        <v>0</v>
      </c>
      <c r="D99" s="149">
        <f t="shared" si="35"/>
        <v>0</v>
      </c>
      <c r="E99" s="2"/>
      <c r="F99" s="149">
        <f t="shared" si="31"/>
        <v>0</v>
      </c>
      <c r="G99" s="149">
        <f t="shared" si="36"/>
        <v>0</v>
      </c>
      <c r="H99" s="149">
        <f t="shared" si="37"/>
        <v>0</v>
      </c>
      <c r="J99" s="149">
        <f t="shared" si="32"/>
        <v>0</v>
      </c>
      <c r="K99" s="50">
        <f t="shared" si="38"/>
        <v>0</v>
      </c>
      <c r="L99" s="149">
        <f t="shared" si="49"/>
        <v>0</v>
      </c>
      <c r="M99" s="149"/>
      <c r="N99" s="149">
        <f t="shared" si="33"/>
        <v>0</v>
      </c>
      <c r="O99" s="50">
        <f t="shared" si="39"/>
        <v>0</v>
      </c>
      <c r="P99" s="149">
        <f t="shared" si="50"/>
        <v>0</v>
      </c>
      <c r="R99" s="149"/>
      <c r="T99" s="50" t="str">
        <f t="shared" si="40"/>
        <v>None</v>
      </c>
      <c r="U99" s="10">
        <f t="shared" si="41"/>
        <v>0</v>
      </c>
      <c r="V99" s="10">
        <f t="shared" si="42"/>
        <v>0</v>
      </c>
      <c r="W99" s="10">
        <f t="shared" si="43"/>
        <v>0</v>
      </c>
      <c r="X99" s="10">
        <f t="shared" si="44"/>
        <v>0</v>
      </c>
      <c r="Y99" s="10">
        <f t="shared" si="45"/>
        <v>0</v>
      </c>
      <c r="Z99" s="10">
        <f t="shared" si="46"/>
        <v>0</v>
      </c>
      <c r="AA99" s="10">
        <f t="shared" si="47"/>
        <v>0</v>
      </c>
      <c r="AB99" s="10">
        <f t="shared" si="48"/>
        <v>0</v>
      </c>
    </row>
    <row r="100" spans="2:28" s="50" customFormat="1" x14ac:dyDescent="0.2">
      <c r="B100" s="149">
        <f t="shared" si="29"/>
        <v>0</v>
      </c>
      <c r="C100" s="50">
        <f t="shared" si="30"/>
        <v>0</v>
      </c>
      <c r="D100" s="149">
        <f t="shared" si="35"/>
        <v>0</v>
      </c>
      <c r="E100" s="2"/>
      <c r="F100" s="149">
        <f t="shared" si="31"/>
        <v>0</v>
      </c>
      <c r="G100" s="149">
        <f t="shared" si="36"/>
        <v>0</v>
      </c>
      <c r="H100" s="149">
        <f t="shared" si="37"/>
        <v>0</v>
      </c>
      <c r="J100" s="149">
        <f t="shared" si="32"/>
        <v>0</v>
      </c>
      <c r="K100" s="50">
        <f t="shared" si="38"/>
        <v>0</v>
      </c>
      <c r="L100" s="149">
        <f t="shared" si="49"/>
        <v>0</v>
      </c>
      <c r="M100" s="149"/>
      <c r="N100" s="149">
        <f t="shared" si="33"/>
        <v>0</v>
      </c>
      <c r="O100" s="50">
        <f t="shared" si="39"/>
        <v>0</v>
      </c>
      <c r="P100" s="149">
        <f t="shared" si="50"/>
        <v>0</v>
      </c>
      <c r="R100" s="149"/>
      <c r="T100" s="50" t="str">
        <f t="shared" si="40"/>
        <v>None</v>
      </c>
      <c r="U100" s="10">
        <f t="shared" si="41"/>
        <v>0</v>
      </c>
      <c r="V100" s="10">
        <f t="shared" si="42"/>
        <v>0</v>
      </c>
      <c r="W100" s="10">
        <f t="shared" si="43"/>
        <v>0</v>
      </c>
      <c r="X100" s="10">
        <f t="shared" si="44"/>
        <v>0</v>
      </c>
      <c r="Y100" s="10">
        <f t="shared" si="45"/>
        <v>0</v>
      </c>
      <c r="Z100" s="10">
        <f t="shared" si="46"/>
        <v>0</v>
      </c>
      <c r="AA100" s="10">
        <f t="shared" si="47"/>
        <v>0</v>
      </c>
      <c r="AB100" s="10">
        <f t="shared" si="48"/>
        <v>0</v>
      </c>
    </row>
    <row r="101" spans="2:28" s="50" customFormat="1" x14ac:dyDescent="0.2">
      <c r="H101" s="149"/>
      <c r="I101" s="149"/>
      <c r="J101" s="149"/>
      <c r="K101" s="149"/>
      <c r="L101" s="149"/>
      <c r="M101" s="149"/>
      <c r="N101" s="149"/>
      <c r="O101" s="149"/>
      <c r="P101" s="149"/>
      <c r="R101" s="149"/>
      <c r="T101" s="50" t="str">
        <f t="shared" si="40"/>
        <v>None</v>
      </c>
      <c r="U101" s="10">
        <f t="shared" si="41"/>
        <v>0</v>
      </c>
      <c r="V101" s="10">
        <f t="shared" si="42"/>
        <v>0</v>
      </c>
      <c r="W101" s="10">
        <f t="shared" si="43"/>
        <v>0</v>
      </c>
      <c r="X101" s="10">
        <f t="shared" si="44"/>
        <v>0</v>
      </c>
      <c r="Y101" s="10">
        <f t="shared" si="45"/>
        <v>0</v>
      </c>
      <c r="Z101" s="10">
        <f t="shared" si="46"/>
        <v>0</v>
      </c>
      <c r="AA101" s="10">
        <f t="shared" si="47"/>
        <v>0</v>
      </c>
      <c r="AB101" s="10">
        <f t="shared" si="48"/>
        <v>0</v>
      </c>
    </row>
    <row r="102" spans="2:28" s="50" customFormat="1" ht="13.5" thickBot="1" x14ac:dyDescent="0.25">
      <c r="H102" s="149"/>
      <c r="I102" s="149"/>
      <c r="J102" s="149"/>
      <c r="K102" s="149"/>
      <c r="L102" s="149"/>
      <c r="M102" s="149"/>
      <c r="N102" s="149"/>
      <c r="O102" s="149"/>
      <c r="P102" s="149"/>
      <c r="R102" s="160"/>
      <c r="U102" s="84">
        <f t="shared" ref="U102:AB102" si="51">SUM(U92:U101)</f>
        <v>0</v>
      </c>
      <c r="V102" s="84">
        <f t="shared" si="51"/>
        <v>0</v>
      </c>
      <c r="W102" s="84">
        <f t="shared" si="51"/>
        <v>0</v>
      </c>
      <c r="X102" s="84">
        <f t="shared" si="51"/>
        <v>0</v>
      </c>
      <c r="Y102" s="84">
        <f t="shared" si="51"/>
        <v>0</v>
      </c>
      <c r="Z102" s="84">
        <f t="shared" si="51"/>
        <v>0</v>
      </c>
      <c r="AA102" s="84">
        <f t="shared" si="51"/>
        <v>0</v>
      </c>
      <c r="AB102" s="84">
        <f t="shared" si="51"/>
        <v>0</v>
      </c>
    </row>
    <row r="103" spans="2:28" s="50" customFormat="1" ht="13.5" thickTop="1" x14ac:dyDescent="0.2">
      <c r="H103" s="149"/>
      <c r="I103" s="149"/>
      <c r="J103" s="149"/>
      <c r="K103" s="149"/>
      <c r="L103" s="149"/>
      <c r="M103" s="149"/>
      <c r="N103" s="149"/>
      <c r="O103" s="149"/>
      <c r="P103" s="149"/>
    </row>
    <row r="104" spans="2:28" s="50" customFormat="1" x14ac:dyDescent="0.2">
      <c r="H104" s="149"/>
      <c r="I104" s="149"/>
      <c r="J104" s="149"/>
      <c r="K104" s="149"/>
      <c r="L104" s="149"/>
      <c r="M104" s="149"/>
      <c r="N104" s="149"/>
      <c r="O104" s="149"/>
      <c r="P104" s="149"/>
    </row>
    <row r="105" spans="2:28" s="50" customFormat="1" x14ac:dyDescent="0.2">
      <c r="H105" s="149"/>
      <c r="I105" s="149"/>
      <c r="J105" s="149"/>
      <c r="K105" s="149"/>
      <c r="L105" s="149"/>
      <c r="M105" s="149"/>
      <c r="N105" s="149"/>
      <c r="O105" s="149"/>
      <c r="P105" s="149"/>
    </row>
    <row r="106" spans="2:28" s="50" customFormat="1" x14ac:dyDescent="0.2">
      <c r="H106" s="149"/>
      <c r="I106" s="149"/>
      <c r="J106" s="149"/>
      <c r="K106" s="149"/>
      <c r="L106" s="149"/>
      <c r="M106" s="149"/>
      <c r="N106" s="149"/>
      <c r="O106" s="149"/>
      <c r="P106" s="149"/>
    </row>
    <row r="107" spans="2:28" s="50" customFormat="1" x14ac:dyDescent="0.2">
      <c r="H107" s="149"/>
      <c r="I107" s="149"/>
      <c r="J107" s="149"/>
      <c r="K107" s="149"/>
      <c r="L107" s="149"/>
      <c r="M107" s="149"/>
      <c r="N107" s="149"/>
      <c r="O107" s="149"/>
      <c r="P107" s="149"/>
    </row>
    <row r="108" spans="2:28" s="50" customFormat="1" x14ac:dyDescent="0.2">
      <c r="H108" s="149"/>
      <c r="I108" s="149"/>
      <c r="J108" s="149"/>
      <c r="K108" s="149"/>
      <c r="L108" s="149"/>
      <c r="M108" s="149"/>
      <c r="N108" s="149"/>
      <c r="O108" s="149"/>
      <c r="P108" s="149"/>
    </row>
    <row r="109" spans="2:28" s="50" customFormat="1" x14ac:dyDescent="0.2">
      <c r="P109" s="85"/>
    </row>
    <row r="110" spans="2:28" s="50" customFormat="1" x14ac:dyDescent="0.2">
      <c r="P110" s="85"/>
    </row>
    <row r="111" spans="2:28" s="50" customFormat="1" x14ac:dyDescent="0.2">
      <c r="P111" s="85"/>
    </row>
    <row r="112" spans="2:28" s="50" customFormat="1" x14ac:dyDescent="0.2">
      <c r="P112" s="85"/>
    </row>
    <row r="113" spans="16:16" s="50" customFormat="1" x14ac:dyDescent="0.2">
      <c r="P113" s="85"/>
    </row>
    <row r="114" spans="16:16" s="50" customFormat="1" x14ac:dyDescent="0.2">
      <c r="P114" s="85"/>
    </row>
    <row r="115" spans="16:16" s="50" customFormat="1" x14ac:dyDescent="0.2">
      <c r="P115" s="85"/>
    </row>
    <row r="116" spans="16:16" s="50" customFormat="1" x14ac:dyDescent="0.2">
      <c r="P116" s="85"/>
    </row>
    <row r="117" spans="16:16" s="50" customFormat="1" x14ac:dyDescent="0.2">
      <c r="P117" s="85"/>
    </row>
    <row r="118" spans="16:16" s="50" customFormat="1" x14ac:dyDescent="0.2">
      <c r="P118" s="85"/>
    </row>
    <row r="119" spans="16:16" s="50" customFormat="1" x14ac:dyDescent="0.2">
      <c r="P119" s="85"/>
    </row>
    <row r="120" spans="16:16" s="50" customFormat="1" x14ac:dyDescent="0.2">
      <c r="P120" s="85"/>
    </row>
    <row r="121" spans="16:16" s="50" customFormat="1" x14ac:dyDescent="0.2">
      <c r="P121" s="85"/>
    </row>
    <row r="122" spans="16:16" s="50" customFormat="1" x14ac:dyDescent="0.2">
      <c r="P122" s="85"/>
    </row>
    <row r="123" spans="16:16" s="50" customFormat="1" x14ac:dyDescent="0.2">
      <c r="P123" s="85"/>
    </row>
    <row r="124" spans="16:16" s="50" customFormat="1" x14ac:dyDescent="0.2">
      <c r="P124" s="85"/>
    </row>
    <row r="125" spans="16:16" s="50" customFormat="1" x14ac:dyDescent="0.2">
      <c r="P125" s="85"/>
    </row>
    <row r="126" spans="16:16" s="50" customFormat="1" x14ac:dyDescent="0.2">
      <c r="P126" s="85"/>
    </row>
    <row r="127" spans="16:16" s="50" customFormat="1" x14ac:dyDescent="0.2">
      <c r="P127" s="85"/>
    </row>
    <row r="128" spans="16:16" s="50" customFormat="1" x14ac:dyDescent="0.2">
      <c r="P128" s="85"/>
    </row>
    <row r="129" spans="16:261" s="50" customFormat="1" x14ac:dyDescent="0.2">
      <c r="P129" s="85"/>
      <c r="X129" s="417"/>
      <c r="Y129" s="417"/>
      <c r="Z129" s="417"/>
      <c r="AA129" s="417"/>
      <c r="AB129" s="417"/>
      <c r="AC129" s="417"/>
      <c r="AD129" s="417"/>
      <c r="AE129" s="417"/>
      <c r="AF129" s="417"/>
      <c r="AG129" s="417"/>
      <c r="AH129" s="150"/>
      <c r="AI129" s="150"/>
      <c r="AL129" s="150"/>
      <c r="AM129" s="150"/>
      <c r="AN129" s="150"/>
      <c r="AO129" s="150"/>
    </row>
    <row r="130" spans="16:261" s="50" customFormat="1" x14ac:dyDescent="0.2">
      <c r="P130" s="85"/>
      <c r="X130" s="159"/>
      <c r="Y130" s="159"/>
      <c r="Z130" s="159"/>
      <c r="AA130" s="159"/>
      <c r="AB130" s="159"/>
      <c r="AC130" s="159"/>
      <c r="AD130" s="159"/>
      <c r="AE130" s="159"/>
      <c r="AF130" s="159"/>
      <c r="AG130" s="159"/>
      <c r="AH130" s="159"/>
      <c r="AI130" s="159"/>
      <c r="AL130" s="159"/>
      <c r="AM130" s="159"/>
      <c r="AN130" s="159"/>
      <c r="AO130" s="159"/>
      <c r="JA130" s="149"/>
    </row>
    <row r="131" spans="16:261" s="50" customFormat="1" x14ac:dyDescent="0.2">
      <c r="P131" s="85"/>
      <c r="X131" s="10"/>
      <c r="Y131" s="10"/>
      <c r="Z131" s="10"/>
      <c r="AA131" s="10"/>
      <c r="AB131" s="10"/>
      <c r="AC131" s="10"/>
      <c r="AD131" s="10"/>
      <c r="AE131" s="10"/>
      <c r="AF131" s="10"/>
      <c r="AG131" s="10"/>
      <c r="AL131" s="10"/>
      <c r="AM131" s="10"/>
    </row>
    <row r="132" spans="16:261" s="50" customFormat="1" x14ac:dyDescent="0.2">
      <c r="P132" s="85"/>
      <c r="X132" s="10"/>
      <c r="Y132" s="10"/>
      <c r="Z132" s="10"/>
      <c r="AA132" s="10"/>
      <c r="AB132" s="10"/>
      <c r="AC132" s="10"/>
      <c r="AD132" s="10"/>
      <c r="AE132" s="10"/>
      <c r="AF132" s="10"/>
      <c r="AG132" s="10"/>
    </row>
    <row r="133" spans="16:261" s="50" customFormat="1" x14ac:dyDescent="0.2">
      <c r="P133" s="85"/>
      <c r="X133" s="10"/>
      <c r="Y133" s="10"/>
      <c r="Z133" s="10"/>
      <c r="AA133" s="10"/>
      <c r="AB133" s="10"/>
      <c r="AC133" s="10"/>
      <c r="AD133" s="10"/>
      <c r="AE133" s="10"/>
      <c r="AF133" s="10"/>
      <c r="AG133" s="10"/>
    </row>
    <row r="134" spans="16:261" s="50" customFormat="1" x14ac:dyDescent="0.2">
      <c r="P134" s="85"/>
      <c r="X134" s="10"/>
      <c r="Y134" s="10"/>
      <c r="Z134" s="10"/>
      <c r="AA134" s="10"/>
      <c r="AB134" s="10"/>
      <c r="AC134" s="10"/>
      <c r="AD134" s="10"/>
      <c r="AE134" s="10"/>
      <c r="AF134" s="10"/>
      <c r="AG134" s="10"/>
    </row>
    <row r="135" spans="16:261" s="50" customFormat="1" x14ac:dyDescent="0.2">
      <c r="P135" s="85"/>
      <c r="X135" s="10"/>
      <c r="Y135" s="10"/>
      <c r="Z135" s="10"/>
      <c r="AA135" s="10"/>
      <c r="AB135" s="10"/>
      <c r="AC135" s="10"/>
      <c r="AD135" s="10"/>
      <c r="AE135" s="10"/>
      <c r="AF135" s="10"/>
      <c r="AG135" s="10"/>
      <c r="AH135" s="160"/>
      <c r="AI135" s="160"/>
      <c r="AL135" s="160"/>
      <c r="AM135" s="160"/>
      <c r="AN135" s="160"/>
      <c r="AO135" s="160"/>
    </row>
    <row r="136" spans="16:261" s="50" customFormat="1" x14ac:dyDescent="0.2">
      <c r="P136" s="85"/>
      <c r="X136" s="10"/>
      <c r="Y136" s="10"/>
      <c r="Z136" s="10"/>
      <c r="AA136" s="10"/>
      <c r="AB136" s="10"/>
      <c r="AC136" s="10"/>
      <c r="AD136" s="10"/>
      <c r="AE136" s="10"/>
      <c r="AF136" s="10"/>
      <c r="AG136" s="10"/>
    </row>
    <row r="137" spans="16:261" s="50" customFormat="1" x14ac:dyDescent="0.2">
      <c r="P137" s="85"/>
      <c r="X137" s="10"/>
      <c r="Y137" s="10"/>
      <c r="Z137" s="10"/>
      <c r="AA137" s="10"/>
      <c r="AB137" s="10"/>
      <c r="AC137" s="10"/>
      <c r="AD137" s="10"/>
      <c r="AE137" s="10"/>
      <c r="AF137" s="10"/>
      <c r="AG137" s="10"/>
    </row>
    <row r="138" spans="16:261" s="50" customFormat="1" x14ac:dyDescent="0.2">
      <c r="P138" s="85"/>
      <c r="X138" s="10"/>
      <c r="Y138" s="10"/>
      <c r="Z138" s="10"/>
      <c r="AA138" s="10"/>
      <c r="AB138" s="10"/>
      <c r="AC138" s="10"/>
      <c r="AD138" s="10"/>
      <c r="AE138" s="10"/>
      <c r="AF138" s="10"/>
      <c r="AG138" s="10"/>
    </row>
    <row r="139" spans="16:261" s="50" customFormat="1" x14ac:dyDescent="0.2">
      <c r="P139" s="85"/>
      <c r="X139" s="10"/>
      <c r="Y139" s="10"/>
      <c r="Z139" s="10"/>
      <c r="AA139" s="10"/>
      <c r="AB139" s="10"/>
      <c r="AC139" s="10"/>
      <c r="AD139" s="10"/>
      <c r="AE139" s="10"/>
      <c r="AF139" s="10"/>
      <c r="AG139" s="10"/>
    </row>
    <row r="140" spans="16:261" s="50" customFormat="1" x14ac:dyDescent="0.2">
      <c r="P140" s="85"/>
      <c r="X140" s="10"/>
      <c r="Y140" s="10"/>
      <c r="Z140" s="10"/>
      <c r="AA140" s="10"/>
      <c r="AB140" s="10"/>
      <c r="AC140" s="10"/>
      <c r="AD140" s="10"/>
      <c r="AE140" s="10"/>
      <c r="AF140" s="10"/>
      <c r="AG140" s="10"/>
    </row>
    <row r="141" spans="16:261" s="50" customFormat="1" x14ac:dyDescent="0.2">
      <c r="P141" s="85"/>
      <c r="X141" s="160"/>
      <c r="Y141" s="160"/>
      <c r="Z141" s="160"/>
      <c r="AA141" s="160"/>
      <c r="AB141" s="160"/>
      <c r="AC141" s="160"/>
      <c r="AD141" s="160"/>
      <c r="AE141" s="160"/>
      <c r="AF141" s="10"/>
      <c r="AG141" s="10"/>
    </row>
    <row r="142" spans="16:261" s="50" customFormat="1" x14ac:dyDescent="0.2">
      <c r="P142" s="85"/>
    </row>
    <row r="143" spans="16:261" s="50" customFormat="1" x14ac:dyDescent="0.2">
      <c r="P143" s="85"/>
    </row>
    <row r="144" spans="16:261" s="50" customFormat="1" x14ac:dyDescent="0.2">
      <c r="P144" s="85"/>
    </row>
    <row r="145" spans="16:16" s="50" customFormat="1" x14ac:dyDescent="0.2">
      <c r="P145" s="85"/>
    </row>
    <row r="146" spans="16:16" s="50" customFormat="1" x14ac:dyDescent="0.2">
      <c r="P146" s="85"/>
    </row>
    <row r="147" spans="16:16" s="50" customFormat="1" x14ac:dyDescent="0.2">
      <c r="P147" s="85"/>
    </row>
    <row r="148" spans="16:16" s="50" customFormat="1" x14ac:dyDescent="0.2">
      <c r="P148" s="85"/>
    </row>
    <row r="149" spans="16:16" s="50" customFormat="1" x14ac:dyDescent="0.2">
      <c r="P149" s="85"/>
    </row>
    <row r="150" spans="16:16" s="50" customFormat="1" x14ac:dyDescent="0.2">
      <c r="P150" s="85"/>
    </row>
    <row r="151" spans="16:16" s="50" customFormat="1" x14ac:dyDescent="0.2">
      <c r="P151" s="85"/>
    </row>
    <row r="152" spans="16:16" s="50" customFormat="1" x14ac:dyDescent="0.2">
      <c r="P152" s="85"/>
    </row>
    <row r="153" spans="16:16" s="50" customFormat="1" x14ac:dyDescent="0.2">
      <c r="P153" s="85"/>
    </row>
    <row r="154" spans="16:16" s="50" customFormat="1" x14ac:dyDescent="0.2">
      <c r="P154" s="85"/>
    </row>
    <row r="155" spans="16:16" s="50" customFormat="1" x14ac:dyDescent="0.2">
      <c r="P155" s="85"/>
    </row>
    <row r="156" spans="16:16" s="50" customFormat="1" x14ac:dyDescent="0.2">
      <c r="P156" s="85"/>
    </row>
    <row r="157" spans="16:16" s="50" customFormat="1" x14ac:dyDescent="0.2">
      <c r="P157" s="85"/>
    </row>
    <row r="158" spans="16:16" s="50" customFormat="1" x14ac:dyDescent="0.2">
      <c r="P158" s="85"/>
    </row>
    <row r="159" spans="16:16" s="50" customFormat="1" x14ac:dyDescent="0.2">
      <c r="P159" s="85"/>
    </row>
    <row r="160" spans="16:16" s="50" customFormat="1" x14ac:dyDescent="0.2">
      <c r="P160" s="85"/>
    </row>
    <row r="161" spans="16:16" s="50" customFormat="1" x14ac:dyDescent="0.2">
      <c r="P161" s="85"/>
    </row>
    <row r="162" spans="16:16" s="50" customFormat="1" x14ac:dyDescent="0.2">
      <c r="P162" s="85"/>
    </row>
    <row r="163" spans="16:16" s="50" customFormat="1" x14ac:dyDescent="0.2">
      <c r="P163" s="85"/>
    </row>
    <row r="164" spans="16:16" s="50" customFormat="1" x14ac:dyDescent="0.2">
      <c r="P164" s="85"/>
    </row>
    <row r="165" spans="16:16" s="50" customFormat="1" x14ac:dyDescent="0.2">
      <c r="P165" s="85"/>
    </row>
    <row r="166" spans="16:16" s="50" customFormat="1" x14ac:dyDescent="0.2">
      <c r="P166" s="85"/>
    </row>
    <row r="167" spans="16:16" s="50" customFormat="1" x14ac:dyDescent="0.2">
      <c r="P167" s="85"/>
    </row>
    <row r="168" spans="16:16" s="50" customFormat="1" x14ac:dyDescent="0.2">
      <c r="P168" s="85"/>
    </row>
    <row r="169" spans="16:16" s="50" customFormat="1" x14ac:dyDescent="0.2">
      <c r="P169" s="85"/>
    </row>
    <row r="170" spans="16:16" s="50" customFormat="1" x14ac:dyDescent="0.2">
      <c r="P170" s="85"/>
    </row>
    <row r="171" spans="16:16" s="50" customFormat="1" x14ac:dyDescent="0.2">
      <c r="P171" s="85"/>
    </row>
    <row r="172" spans="16:16" s="50" customFormat="1" x14ac:dyDescent="0.2">
      <c r="P172" s="85"/>
    </row>
    <row r="173" spans="16:16" s="50" customFormat="1" x14ac:dyDescent="0.2">
      <c r="P173" s="85"/>
    </row>
    <row r="174" spans="16:16" s="50" customFormat="1" x14ac:dyDescent="0.2">
      <c r="P174" s="85"/>
    </row>
    <row r="175" spans="16:16" s="50" customFormat="1" x14ac:dyDescent="0.2">
      <c r="P175" s="85"/>
    </row>
    <row r="176" spans="16:16" s="50" customFormat="1" x14ac:dyDescent="0.2">
      <c r="P176" s="85"/>
    </row>
    <row r="177" spans="16:16" s="50" customFormat="1" x14ac:dyDescent="0.2">
      <c r="P177" s="85"/>
    </row>
    <row r="178" spans="16:16" s="50" customFormat="1" x14ac:dyDescent="0.2">
      <c r="P178" s="85"/>
    </row>
    <row r="179" spans="16:16" s="50" customFormat="1" x14ac:dyDescent="0.2">
      <c r="P179" s="85"/>
    </row>
    <row r="180" spans="16:16" s="50" customFormat="1" x14ac:dyDescent="0.2">
      <c r="P180" s="85"/>
    </row>
    <row r="181" spans="16:16" s="50" customFormat="1" x14ac:dyDescent="0.2">
      <c r="P181" s="85"/>
    </row>
    <row r="182" spans="16:16" s="50" customFormat="1" x14ac:dyDescent="0.2">
      <c r="P182" s="85"/>
    </row>
    <row r="183" spans="16:16" s="50" customFormat="1" x14ac:dyDescent="0.2">
      <c r="P183" s="85"/>
    </row>
    <row r="184" spans="16:16" s="50" customFormat="1" x14ac:dyDescent="0.2">
      <c r="P184" s="85"/>
    </row>
    <row r="185" spans="16:16" s="50" customFormat="1" x14ac:dyDescent="0.2">
      <c r="P185" s="85"/>
    </row>
    <row r="186" spans="16:16" s="50" customFormat="1" x14ac:dyDescent="0.2">
      <c r="P186" s="85"/>
    </row>
    <row r="187" spans="16:16" s="50" customFormat="1" x14ac:dyDescent="0.2">
      <c r="P187" s="85"/>
    </row>
    <row r="188" spans="16:16" s="50" customFormat="1" x14ac:dyDescent="0.2">
      <c r="P188" s="85"/>
    </row>
    <row r="189" spans="16:16" s="50" customFormat="1" x14ac:dyDescent="0.2">
      <c r="P189" s="85"/>
    </row>
    <row r="190" spans="16:16" s="50" customFormat="1" x14ac:dyDescent="0.2">
      <c r="P190" s="85"/>
    </row>
    <row r="191" spans="16:16" s="50" customFormat="1" x14ac:dyDescent="0.2">
      <c r="P191" s="85"/>
    </row>
    <row r="192" spans="16:16" s="50" customFormat="1" x14ac:dyDescent="0.2">
      <c r="P192" s="85"/>
    </row>
    <row r="193" spans="1:18" s="50" customFormat="1" x14ac:dyDescent="0.2">
      <c r="P193" s="85"/>
    </row>
    <row r="194" spans="1:18" s="50" customFormat="1" x14ac:dyDescent="0.2">
      <c r="P194" s="85"/>
    </row>
    <row r="195" spans="1:18" s="50" customFormat="1" x14ac:dyDescent="0.2">
      <c r="P195" s="85"/>
    </row>
    <row r="196" spans="1:18" x14ac:dyDescent="0.2">
      <c r="A196" s="50"/>
      <c r="B196" s="50"/>
      <c r="C196" s="50"/>
      <c r="D196" s="50"/>
      <c r="E196" s="50"/>
      <c r="F196" s="50"/>
      <c r="G196" s="50"/>
      <c r="H196" s="50"/>
      <c r="I196" s="50"/>
      <c r="J196" s="50"/>
      <c r="K196" s="50"/>
      <c r="L196" s="50"/>
      <c r="M196" s="50"/>
      <c r="N196" s="50"/>
      <c r="O196" s="50"/>
      <c r="P196" s="85"/>
      <c r="Q196" s="50"/>
      <c r="R196" s="50"/>
    </row>
    <row r="197" spans="1:18" x14ac:dyDescent="0.2">
      <c r="A197" s="50"/>
      <c r="B197" s="50"/>
      <c r="C197" s="50"/>
      <c r="D197" s="50"/>
      <c r="E197" s="50"/>
      <c r="F197" s="50"/>
      <c r="G197" s="50"/>
      <c r="H197" s="50"/>
      <c r="I197" s="50"/>
      <c r="J197" s="50"/>
      <c r="K197" s="50"/>
      <c r="L197" s="50"/>
      <c r="M197" s="50"/>
      <c r="N197" s="50"/>
      <c r="O197" s="50"/>
      <c r="P197" s="85"/>
      <c r="Q197" s="50"/>
      <c r="R197" s="50"/>
    </row>
    <row r="198" spans="1:18" x14ac:dyDescent="0.2">
      <c r="R198" s="50"/>
    </row>
    <row r="199" spans="1:18" x14ac:dyDescent="0.2">
      <c r="R199" s="50"/>
    </row>
    <row r="200" spans="1:18" x14ac:dyDescent="0.2">
      <c r="R200" s="50"/>
    </row>
    <row r="201" spans="1:18" x14ac:dyDescent="0.2">
      <c r="R201" s="50"/>
    </row>
    <row r="202" spans="1:18" x14ac:dyDescent="0.2">
      <c r="R202" s="50"/>
    </row>
    <row r="203" spans="1:18" x14ac:dyDescent="0.2">
      <c r="R203" s="50"/>
    </row>
  </sheetData>
  <sheetProtection sheet="1" formatCells="0" formatColumns="0" formatRows="0" insertColumns="0" insertRows="0" insertHyperlinks="0"/>
  <protectedRanges>
    <protectedRange sqref="L2:R4 H5:R7 R10:R81" name="Range1"/>
  </protectedRanges>
  <mergeCells count="105">
    <mergeCell ref="T44:W44"/>
    <mergeCell ref="I3:K3"/>
    <mergeCell ref="B3:G3"/>
    <mergeCell ref="B6:D6"/>
    <mergeCell ref="E6:G6"/>
    <mergeCell ref="B7:D7"/>
    <mergeCell ref="E7:G7"/>
    <mergeCell ref="A2:B2"/>
    <mergeCell ref="C2:D2"/>
    <mergeCell ref="I4:K4"/>
    <mergeCell ref="B5:G5"/>
    <mergeCell ref="D30:E30"/>
    <mergeCell ref="T8:U8"/>
    <mergeCell ref="T17:V17"/>
    <mergeCell ref="T18:V19"/>
    <mergeCell ref="T28:W28"/>
    <mergeCell ref="T37:W37"/>
    <mergeCell ref="L8:M8"/>
    <mergeCell ref="P8:Q8"/>
    <mergeCell ref="C29:F29"/>
    <mergeCell ref="A42:G42"/>
    <mergeCell ref="H8:I8"/>
    <mergeCell ref="J8:K8"/>
    <mergeCell ref="N8:O8"/>
    <mergeCell ref="A1:Q1"/>
    <mergeCell ref="A66:G66"/>
    <mergeCell ref="A67:G67"/>
    <mergeCell ref="A68:G68"/>
    <mergeCell ref="A59:G59"/>
    <mergeCell ref="A40:G40"/>
    <mergeCell ref="A43:G43"/>
    <mergeCell ref="A44:G44"/>
    <mergeCell ref="A45:G45"/>
    <mergeCell ref="A46:G46"/>
    <mergeCell ref="A47:G47"/>
    <mergeCell ref="A48:G48"/>
    <mergeCell ref="A49:G49"/>
    <mergeCell ref="A52:G52"/>
    <mergeCell ref="A63:G63"/>
    <mergeCell ref="C8:D8"/>
    <mergeCell ref="E8:F8"/>
    <mergeCell ref="C9:D9"/>
    <mergeCell ref="E2:G2"/>
    <mergeCell ref="B4:C4"/>
    <mergeCell ref="E4:G4"/>
    <mergeCell ref="A64:G64"/>
    <mergeCell ref="A61:G61"/>
    <mergeCell ref="A65:G65"/>
    <mergeCell ref="T45:W45"/>
    <mergeCell ref="T46:W46"/>
    <mergeCell ref="A78:B78"/>
    <mergeCell ref="A79:B79"/>
    <mergeCell ref="A84:B85"/>
    <mergeCell ref="T54:U54"/>
    <mergeCell ref="C84:G84"/>
    <mergeCell ref="C85:G85"/>
    <mergeCell ref="A80:G80"/>
    <mergeCell ref="A81:G81"/>
    <mergeCell ref="C77:G77"/>
    <mergeCell ref="C78:G78"/>
    <mergeCell ref="A70:B70"/>
    <mergeCell ref="T55:U56"/>
    <mergeCell ref="T51:V51"/>
    <mergeCell ref="A74:B74"/>
    <mergeCell ref="A75:B75"/>
    <mergeCell ref="A76:B76"/>
    <mergeCell ref="A77:B77"/>
    <mergeCell ref="A72:B72"/>
    <mergeCell ref="C70:G70"/>
    <mergeCell ref="D54:E54"/>
    <mergeCell ref="D58:E58"/>
    <mergeCell ref="A62:G62"/>
    <mergeCell ref="AD129:AE129"/>
    <mergeCell ref="AF129:AG129"/>
    <mergeCell ref="C71:G71"/>
    <mergeCell ref="C72:G72"/>
    <mergeCell ref="C73:G73"/>
    <mergeCell ref="X129:Y129"/>
    <mergeCell ref="Z129:AA129"/>
    <mergeCell ref="A86:Q86"/>
    <mergeCell ref="B89:D89"/>
    <mergeCell ref="F89:H89"/>
    <mergeCell ref="J89:L89"/>
    <mergeCell ref="N89:P89"/>
    <mergeCell ref="C79:G79"/>
    <mergeCell ref="C74:G74"/>
    <mergeCell ref="C75:G75"/>
    <mergeCell ref="A71:B71"/>
    <mergeCell ref="AB129:AC129"/>
    <mergeCell ref="C76:G76"/>
    <mergeCell ref="A87:R87"/>
    <mergeCell ref="A73:B73"/>
    <mergeCell ref="D55:E55"/>
    <mergeCell ref="D56:E56"/>
    <mergeCell ref="D57:E57"/>
    <mergeCell ref="A39:G39"/>
    <mergeCell ref="A41:G41"/>
    <mergeCell ref="A50:G50"/>
    <mergeCell ref="A51:G51"/>
    <mergeCell ref="A53:G53"/>
    <mergeCell ref="D31:E31"/>
    <mergeCell ref="D32:E32"/>
    <mergeCell ref="D33:E33"/>
    <mergeCell ref="D34:E34"/>
    <mergeCell ref="A38:G38"/>
  </mergeCells>
  <conditionalFormatting sqref="E11 E13 E15 E17 E19">
    <cfRule type="expression" dxfId="25" priority="6">
      <formula>D10=12</formula>
    </cfRule>
  </conditionalFormatting>
  <conditionalFormatting sqref="F11">
    <cfRule type="expression" dxfId="24" priority="5">
      <formula>C10=12</formula>
    </cfRule>
  </conditionalFormatting>
  <conditionalFormatting sqref="F13">
    <cfRule type="expression" dxfId="23" priority="4">
      <formula>C12=12</formula>
    </cfRule>
  </conditionalFormatting>
  <conditionalFormatting sqref="F15">
    <cfRule type="expression" dxfId="22" priority="3">
      <formula>C14=12</formula>
    </cfRule>
  </conditionalFormatting>
  <conditionalFormatting sqref="F17">
    <cfRule type="expression" dxfId="21" priority="2">
      <formula>C16=12</formula>
    </cfRule>
  </conditionalFormatting>
  <conditionalFormatting sqref="F19">
    <cfRule type="expression" dxfId="20" priority="1">
      <formula>C18=12</formula>
    </cfRule>
  </conditionalFormatting>
  <conditionalFormatting sqref="V55">
    <cfRule type="cellIs" dxfId="19" priority="27" operator="equal">
      <formula>"No"</formula>
    </cfRule>
    <cfRule type="cellIs" dxfId="18" priority="28" operator="equal">
      <formula>"Yes"</formula>
    </cfRule>
  </conditionalFormatting>
  <dataValidations count="2">
    <dataValidation type="list" allowBlank="1" showInputMessage="1" showErrorMessage="1" errorTitle="Appointment length" error="Please enter 9 (academic appointment) or 12 (calendar year appointment)." sqref="C10 C12 C14 C16 C18 C20:C23" xr:uid="{ACD3A92C-72F9-4123-8A69-11E83186D0D6}">
      <formula1>"9, 12"</formula1>
    </dataValidation>
    <dataValidation type="list" allowBlank="1" showInputMessage="1" showErrorMessage="1" sqref="I4:K4" xr:uid="{2FA4BAA1-0674-4D44-9F88-409109EBD586}">
      <formula1>$T$11:$T$14</formula1>
    </dataValidation>
  </dataValidations>
  <hyperlinks>
    <hyperlink ref="T44" r:id="rId1" xr:uid="{2F5DDA0D-A9E3-402A-A0FB-225A6EDBF325}"/>
  </hyperlinks>
  <printOptions horizontalCentered="1"/>
  <pageMargins left="0.75" right="0.75" top="1" bottom="1" header="0.5" footer="0.5"/>
  <pageSetup scale="46" orientation="portrait" r:id="rId2"/>
  <headerFooter alignWithMargins="0"/>
  <ignoredErrors>
    <ignoredError sqref="H11:H18 I11:I18 I22 K81 M81" formula="1"/>
  </ignoredError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499984740745262"/>
    <pageSetUpPr fitToPage="1"/>
  </sheetPr>
  <dimension ref="A1:AH203"/>
  <sheetViews>
    <sheetView zoomScaleNormal="100" workbookViewId="0">
      <selection activeCell="H4" sqref="H4"/>
    </sheetView>
  </sheetViews>
  <sheetFormatPr defaultColWidth="9.140625" defaultRowHeight="15" x14ac:dyDescent="0.2"/>
  <cols>
    <col min="1" max="1" width="33.28515625" style="2" customWidth="1"/>
    <col min="2" max="2" width="9.42578125" style="2" bestFit="1" customWidth="1"/>
    <col min="3" max="3" width="6.85546875" style="2" customWidth="1"/>
    <col min="4" max="4" width="5.5703125" style="2" customWidth="1"/>
    <col min="5" max="5" width="7.5703125" style="2" bestFit="1" customWidth="1"/>
    <col min="6" max="6" width="11.42578125" style="2" bestFit="1" customWidth="1"/>
    <col min="7" max="7" width="5.42578125" style="2" customWidth="1"/>
    <col min="8" max="8" width="9.85546875" style="2" bestFit="1" customWidth="1"/>
    <col min="9" max="9" width="9.140625" style="2"/>
    <col min="10" max="10" width="9.85546875" style="43" bestFit="1" customWidth="1"/>
    <col min="11" max="15" width="9.140625" style="2"/>
    <col min="16" max="16" width="9.28515625" style="49" customWidth="1"/>
    <col min="17" max="17" width="10.85546875" style="49" customWidth="1"/>
    <col min="18" max="19" width="10.85546875" style="49" bestFit="1" customWidth="1"/>
    <col min="20" max="20" width="32.42578125" style="2" customWidth="1"/>
    <col min="21" max="21" width="17.7109375" style="49" customWidth="1"/>
    <col min="22" max="22" width="24.7109375" style="49" customWidth="1"/>
    <col min="23" max="23" width="14.28515625" style="49" customWidth="1"/>
    <col min="24" max="24" width="11.7109375" style="49" customWidth="1"/>
    <col min="25" max="25" width="11.85546875" style="49" customWidth="1"/>
    <col min="26" max="26" width="11.5703125" style="49" customWidth="1"/>
    <col min="27" max="16384" width="9.140625" style="49"/>
  </cols>
  <sheetData>
    <row r="1" spans="1:34" ht="18.75" thickBot="1" x14ac:dyDescent="0.3">
      <c r="A1" s="423"/>
      <c r="B1" s="423"/>
      <c r="C1" s="423"/>
      <c r="D1" s="423"/>
      <c r="E1" s="423"/>
      <c r="F1" s="423"/>
      <c r="G1" s="423"/>
      <c r="H1" s="423"/>
      <c r="I1" s="423"/>
      <c r="J1" s="423"/>
      <c r="K1" s="423"/>
      <c r="L1" s="423"/>
      <c r="M1" s="423"/>
      <c r="N1" s="423"/>
      <c r="O1" s="423"/>
      <c r="P1" s="423"/>
      <c r="Q1" s="423"/>
      <c r="R1" s="423"/>
      <c r="S1" s="423"/>
      <c r="T1" s="153"/>
      <c r="U1" s="42"/>
      <c r="V1" s="42"/>
      <c r="W1" s="42"/>
      <c r="X1" s="42"/>
      <c r="Y1" s="42"/>
      <c r="Z1" s="42"/>
      <c r="AA1" s="42"/>
      <c r="AB1" s="42"/>
      <c r="AC1" s="42"/>
      <c r="AD1" s="42"/>
      <c r="AE1" s="42"/>
      <c r="AF1" s="42"/>
      <c r="AG1" s="42"/>
      <c r="AH1" s="42"/>
    </row>
    <row r="2" spans="1:34" ht="16.5" customHeight="1" thickBot="1" x14ac:dyDescent="0.25">
      <c r="A2" s="374" t="s">
        <v>57</v>
      </c>
      <c r="B2" s="375"/>
      <c r="C2" s="376" t="s">
        <v>58</v>
      </c>
      <c r="D2" s="376"/>
      <c r="E2" s="424"/>
      <c r="F2" s="424"/>
      <c r="G2" s="425"/>
      <c r="I2" s="148"/>
      <c r="J2" s="3"/>
      <c r="K2" s="148"/>
      <c r="P2" s="2"/>
      <c r="Q2" s="2"/>
      <c r="R2" s="43"/>
      <c r="S2" s="2"/>
      <c r="T2" s="148"/>
      <c r="U2" s="6"/>
      <c r="V2" s="44" t="s">
        <v>59</v>
      </c>
      <c r="W2" s="45"/>
      <c r="X2" s="148"/>
      <c r="Y2" s="46"/>
      <c r="Z2" s="2"/>
      <c r="AA2" s="2"/>
      <c r="AB2" s="2"/>
      <c r="AC2" s="2"/>
      <c r="AD2" s="2"/>
      <c r="AE2" s="2"/>
      <c r="AF2" s="2"/>
      <c r="AG2" s="2"/>
      <c r="AH2" s="2"/>
    </row>
    <row r="3" spans="1:34" ht="16.5" customHeight="1" x14ac:dyDescent="0.2">
      <c r="A3" s="4" t="s">
        <v>60</v>
      </c>
      <c r="B3" s="426"/>
      <c r="C3" s="427"/>
      <c r="D3" s="427"/>
      <c r="E3" s="427"/>
      <c r="F3" s="427"/>
      <c r="G3" s="428"/>
      <c r="I3" s="441" t="s">
        <v>61</v>
      </c>
      <c r="J3" s="442"/>
      <c r="K3" s="443"/>
      <c r="P3" s="2"/>
      <c r="Q3" s="2"/>
      <c r="R3" s="43"/>
      <c r="S3" s="2"/>
      <c r="U3" s="6"/>
      <c r="V3" s="44" t="s">
        <v>62</v>
      </c>
      <c r="W3" s="6"/>
      <c r="X3" s="157"/>
      <c r="Y3" s="46"/>
      <c r="Z3" s="2"/>
      <c r="AA3" s="2"/>
      <c r="AB3" s="2"/>
      <c r="AC3" s="2"/>
      <c r="AD3" s="2"/>
      <c r="AE3" s="2"/>
      <c r="AF3" s="2"/>
      <c r="AG3" s="2"/>
      <c r="AH3" s="2"/>
    </row>
    <row r="4" spans="1:34" ht="16.5" customHeight="1" thickBot="1" x14ac:dyDescent="0.25">
      <c r="A4" s="4" t="s">
        <v>63</v>
      </c>
      <c r="B4" s="437"/>
      <c r="C4" s="438"/>
      <c r="D4" s="155" t="s">
        <v>64</v>
      </c>
      <c r="E4" s="439"/>
      <c r="F4" s="439"/>
      <c r="G4" s="440"/>
      <c r="I4" s="444" t="s">
        <v>65</v>
      </c>
      <c r="J4" s="445"/>
      <c r="K4" s="446"/>
      <c r="P4" s="2"/>
      <c r="Q4" s="2"/>
      <c r="R4" s="43"/>
      <c r="S4" s="2"/>
      <c r="U4" s="2"/>
      <c r="V4" s="44" t="s">
        <v>221</v>
      </c>
      <c r="W4" s="47"/>
      <c r="X4" s="157"/>
      <c r="Y4" s="2"/>
      <c r="Z4" s="2"/>
      <c r="AA4" s="2"/>
      <c r="AB4" s="2"/>
      <c r="AC4" s="2"/>
      <c r="AD4" s="2"/>
      <c r="AE4" s="2"/>
      <c r="AF4" s="2"/>
      <c r="AG4" s="2"/>
      <c r="AH4" s="2"/>
    </row>
    <row r="5" spans="1:34" ht="16.5" customHeight="1" x14ac:dyDescent="0.2">
      <c r="A5" s="4" t="s">
        <v>66</v>
      </c>
      <c r="B5" s="430"/>
      <c r="C5" s="431"/>
      <c r="D5" s="431"/>
      <c r="E5" s="431"/>
      <c r="F5" s="431"/>
      <c r="G5" s="432"/>
      <c r="H5" s="5"/>
      <c r="I5" s="6"/>
      <c r="J5" s="148"/>
      <c r="L5" s="6"/>
      <c r="M5" s="6"/>
      <c r="N5" s="6"/>
      <c r="O5" s="6"/>
      <c r="P5" s="6"/>
      <c r="Q5" s="6"/>
      <c r="R5" s="148"/>
      <c r="S5" s="2"/>
      <c r="U5" s="2"/>
      <c r="V5" s="44"/>
      <c r="W5" s="2"/>
      <c r="X5" s="2"/>
      <c r="Y5" s="2"/>
      <c r="Z5" s="2"/>
      <c r="AA5" s="2"/>
      <c r="AB5" s="2"/>
      <c r="AC5" s="2"/>
      <c r="AD5" s="2"/>
      <c r="AE5" s="2"/>
      <c r="AF5" s="2"/>
      <c r="AG5" s="2"/>
      <c r="AH5" s="2"/>
    </row>
    <row r="6" spans="1:34" ht="16.5" customHeight="1" x14ac:dyDescent="0.2">
      <c r="A6" s="256" t="s">
        <v>67</v>
      </c>
      <c r="B6" s="447"/>
      <c r="C6" s="447"/>
      <c r="D6" s="447"/>
      <c r="E6" s="448" t="s">
        <v>220</v>
      </c>
      <c r="F6" s="448"/>
      <c r="G6" s="449"/>
      <c r="H6" s="5"/>
      <c r="I6" s="6"/>
      <c r="J6" s="148"/>
      <c r="L6" s="6"/>
      <c r="M6" s="6"/>
      <c r="N6" s="6"/>
      <c r="O6" s="6"/>
      <c r="P6" s="6"/>
      <c r="Q6" s="6"/>
      <c r="R6" s="148"/>
      <c r="S6" s="2"/>
      <c r="U6" s="2"/>
      <c r="V6" s="2"/>
      <c r="W6" s="2"/>
      <c r="X6" s="2"/>
      <c r="Y6" s="2"/>
      <c r="Z6" s="2"/>
      <c r="AA6" s="2"/>
      <c r="AB6" s="2"/>
      <c r="AC6" s="2"/>
      <c r="AD6" s="2"/>
      <c r="AE6" s="2"/>
      <c r="AF6" s="2"/>
      <c r="AG6" s="2"/>
      <c r="AH6" s="2"/>
    </row>
    <row r="7" spans="1:34" ht="16.5" customHeight="1" thickBot="1" x14ac:dyDescent="0.25">
      <c r="A7" s="161" t="s">
        <v>215</v>
      </c>
      <c r="B7" s="450"/>
      <c r="C7" s="450"/>
      <c r="D7" s="450"/>
      <c r="E7" s="450"/>
      <c r="F7" s="450"/>
      <c r="G7" s="451"/>
      <c r="H7" s="7"/>
      <c r="I7" s="8"/>
      <c r="J7" s="148"/>
      <c r="L7" s="6"/>
      <c r="M7" s="6"/>
      <c r="N7" s="6"/>
      <c r="O7" s="6"/>
      <c r="P7" s="6"/>
      <c r="Q7" s="6"/>
      <c r="R7" s="148"/>
      <c r="S7" s="2"/>
      <c r="U7" s="2"/>
      <c r="V7" s="2"/>
      <c r="W7" s="2"/>
      <c r="X7" s="2"/>
      <c r="Y7" s="2"/>
      <c r="Z7" s="2"/>
      <c r="AA7" s="2"/>
      <c r="AB7" s="2"/>
      <c r="AC7" s="2"/>
      <c r="AD7" s="2"/>
      <c r="AE7" s="2"/>
      <c r="AF7" s="2"/>
      <c r="AG7" s="2"/>
      <c r="AH7" s="2"/>
    </row>
    <row r="8" spans="1:34" ht="16.5" thickTop="1" thickBot="1" x14ac:dyDescent="0.25">
      <c r="A8" s="148"/>
      <c r="B8" s="154"/>
      <c r="C8" s="414" t="s">
        <v>68</v>
      </c>
      <c r="D8" s="415"/>
      <c r="E8" s="414" t="s">
        <v>69</v>
      </c>
      <c r="F8" s="429"/>
      <c r="G8" s="154" t="s">
        <v>70</v>
      </c>
      <c r="H8" s="436" t="s">
        <v>71</v>
      </c>
      <c r="I8" s="436"/>
      <c r="J8" s="436" t="s">
        <v>187</v>
      </c>
      <c r="K8" s="436"/>
      <c r="L8" s="436" t="s">
        <v>197</v>
      </c>
      <c r="M8" s="436"/>
      <c r="N8" s="436" t="s">
        <v>200</v>
      </c>
      <c r="O8" s="436"/>
      <c r="P8" s="436" t="s">
        <v>203</v>
      </c>
      <c r="Q8" s="436"/>
      <c r="R8" s="433" t="s">
        <v>72</v>
      </c>
      <c r="S8" s="458"/>
      <c r="T8" s="163" t="s">
        <v>219</v>
      </c>
      <c r="U8" s="48"/>
      <c r="V8" s="459" t="s">
        <v>73</v>
      </c>
      <c r="W8" s="460"/>
      <c r="Z8" s="50"/>
      <c r="AA8" s="50"/>
      <c r="AB8" s="50"/>
      <c r="AC8" s="50"/>
      <c r="AD8" s="50"/>
      <c r="AE8" s="50"/>
      <c r="AF8" s="50"/>
      <c r="AG8" s="50"/>
      <c r="AH8" s="50"/>
    </row>
    <row r="9" spans="1:34" ht="15.75" thickBot="1" x14ac:dyDescent="0.25">
      <c r="A9" s="243" t="s">
        <v>74</v>
      </c>
      <c r="B9" s="154" t="s">
        <v>75</v>
      </c>
      <c r="C9" s="414" t="s">
        <v>76</v>
      </c>
      <c r="D9" s="415"/>
      <c r="E9" s="154" t="s">
        <v>77</v>
      </c>
      <c r="F9" s="162" t="s">
        <v>78</v>
      </c>
      <c r="G9" s="180" t="s">
        <v>79</v>
      </c>
      <c r="H9" s="9" t="s">
        <v>80</v>
      </c>
      <c r="I9" s="9" t="s">
        <v>81</v>
      </c>
      <c r="J9" s="9" t="s">
        <v>80</v>
      </c>
      <c r="K9" s="9" t="s">
        <v>81</v>
      </c>
      <c r="L9" s="9" t="s">
        <v>80</v>
      </c>
      <c r="M9" s="9" t="s">
        <v>81</v>
      </c>
      <c r="N9" s="9" t="s">
        <v>80</v>
      </c>
      <c r="O9" s="9" t="s">
        <v>81</v>
      </c>
      <c r="P9" s="9" t="s">
        <v>80</v>
      </c>
      <c r="Q9" s="9" t="s">
        <v>81</v>
      </c>
      <c r="R9" s="9" t="s">
        <v>80</v>
      </c>
      <c r="S9" s="9" t="s">
        <v>81</v>
      </c>
      <c r="T9" s="164"/>
      <c r="U9" s="50"/>
      <c r="V9" s="51"/>
      <c r="W9" s="52"/>
      <c r="Z9" s="50"/>
      <c r="AA9" s="50"/>
      <c r="AB9" s="50"/>
      <c r="AC9" s="50"/>
      <c r="AD9" s="50"/>
      <c r="AE9" s="50"/>
      <c r="AF9" s="50"/>
      <c r="AG9" s="50"/>
      <c r="AH9" s="50"/>
    </row>
    <row r="10" spans="1:34" x14ac:dyDescent="0.2">
      <c r="A10" s="244" t="str">
        <f>IF(B5=0,"PI",B5)</f>
        <v>PI</v>
      </c>
      <c r="B10" s="245"/>
      <c r="C10" s="246">
        <v>9</v>
      </c>
      <c r="D10" s="14" t="s">
        <v>82</v>
      </c>
      <c r="E10" s="247"/>
      <c r="F10" s="248"/>
      <c r="G10" s="15">
        <v>0</v>
      </c>
      <c r="H10" s="10">
        <f>TRUNC(ROUND(($B10/$C10)*$E10*(1-$G10),0),0)</f>
        <v>0</v>
      </c>
      <c r="I10" s="10">
        <f>TRUNC(ROUND(($B10/$C10)*$E10*$G10,0),0)</f>
        <v>0</v>
      </c>
      <c r="J10" s="10">
        <f t="shared" ref="J10:Q25" si="0">TRUNC(ROUND(H10*1.03,0),0)</f>
        <v>0</v>
      </c>
      <c r="K10" s="10">
        <f t="shared" si="0"/>
        <v>0</v>
      </c>
      <c r="L10" s="10">
        <f t="shared" si="0"/>
        <v>0</v>
      </c>
      <c r="M10" s="10">
        <f t="shared" si="0"/>
        <v>0</v>
      </c>
      <c r="N10" s="10">
        <f t="shared" si="0"/>
        <v>0</v>
      </c>
      <c r="O10" s="10">
        <f t="shared" si="0"/>
        <v>0</v>
      </c>
      <c r="P10" s="10">
        <f t="shared" si="0"/>
        <v>0</v>
      </c>
      <c r="Q10" s="10">
        <f t="shared" si="0"/>
        <v>0</v>
      </c>
      <c r="R10" s="35">
        <f>SUM($H10,$J10,$L10,$N10,$P10)</f>
        <v>0</v>
      </c>
      <c r="S10" s="35">
        <f>SUM($I10,$K10,$M10,$O10,$Q10)</f>
        <v>0</v>
      </c>
      <c r="T10" s="165"/>
      <c r="U10" s="50"/>
      <c r="V10" s="53" t="s">
        <v>83</v>
      </c>
      <c r="W10" s="54">
        <v>44378</v>
      </c>
      <c r="Z10" s="50"/>
      <c r="AA10" s="50"/>
      <c r="AB10" s="50"/>
      <c r="AC10" s="50"/>
      <c r="AD10" s="50"/>
      <c r="AE10" s="50"/>
      <c r="AF10" s="50"/>
      <c r="AG10" s="50"/>
      <c r="AH10" s="50"/>
    </row>
    <row r="11" spans="1:34" x14ac:dyDescent="0.2">
      <c r="A11" s="249" t="s">
        <v>84</v>
      </c>
      <c r="B11" s="174"/>
      <c r="C11" s="175"/>
      <c r="D11" s="176"/>
      <c r="E11" s="173"/>
      <c r="F11" s="172"/>
      <c r="G11" s="11">
        <v>0</v>
      </c>
      <c r="H11" s="10">
        <f>TRUNC(ROUND(($B10/$C10)*$F11*(1-$G11),0),0)</f>
        <v>0</v>
      </c>
      <c r="I11" s="10">
        <f>TRUNC(ROUND(($B10/$C10)*$F11*$G11,0),0)</f>
        <v>0</v>
      </c>
      <c r="J11" s="10">
        <f t="shared" si="0"/>
        <v>0</v>
      </c>
      <c r="K11" s="10">
        <f t="shared" si="0"/>
        <v>0</v>
      </c>
      <c r="L11" s="10">
        <f t="shared" si="0"/>
        <v>0</v>
      </c>
      <c r="M11" s="10">
        <f t="shared" si="0"/>
        <v>0</v>
      </c>
      <c r="N11" s="10">
        <f t="shared" si="0"/>
        <v>0</v>
      </c>
      <c r="O11" s="10">
        <f t="shared" si="0"/>
        <v>0</v>
      </c>
      <c r="P11" s="10">
        <f t="shared" si="0"/>
        <v>0</v>
      </c>
      <c r="Q11" s="10">
        <f t="shared" si="0"/>
        <v>0</v>
      </c>
      <c r="R11" s="35">
        <f t="shared" ref="R11:R28" si="1">SUM($H11,$J11,$L11,$N11,$P11)</f>
        <v>0</v>
      </c>
      <c r="S11" s="35">
        <f t="shared" ref="S11:S28" si="2">SUM($I11,$K11,$M11,$O11,$Q11)</f>
        <v>0</v>
      </c>
      <c r="T11" s="165"/>
      <c r="U11" s="50"/>
      <c r="V11" s="55" t="s">
        <v>65</v>
      </c>
      <c r="W11" s="56">
        <v>0.5</v>
      </c>
      <c r="Z11" s="50"/>
      <c r="AA11" s="50"/>
      <c r="AB11" s="50"/>
      <c r="AC11" s="50"/>
      <c r="AD11" s="50"/>
      <c r="AE11" s="50"/>
      <c r="AF11" s="50"/>
      <c r="AG11" s="50"/>
      <c r="AH11" s="50"/>
    </row>
    <row r="12" spans="1:34" x14ac:dyDescent="0.2">
      <c r="A12" s="249" t="s">
        <v>85</v>
      </c>
      <c r="B12" s="170"/>
      <c r="C12" s="171">
        <v>9</v>
      </c>
      <c r="D12" s="17" t="s">
        <v>82</v>
      </c>
      <c r="E12" s="172"/>
      <c r="F12" s="173"/>
      <c r="G12" s="11">
        <v>0</v>
      </c>
      <c r="H12" s="10">
        <f>TRUNC(ROUND(($B12/$C12)*$E12*(1-$G12),0),0)</f>
        <v>0</v>
      </c>
      <c r="I12" s="10">
        <f>TRUNC(ROUND(($B12/$C12)*$E12*$G12,0),0)</f>
        <v>0</v>
      </c>
      <c r="J12" s="10">
        <f t="shared" si="0"/>
        <v>0</v>
      </c>
      <c r="K12" s="10">
        <f t="shared" si="0"/>
        <v>0</v>
      </c>
      <c r="L12" s="10">
        <f t="shared" si="0"/>
        <v>0</v>
      </c>
      <c r="M12" s="10">
        <f t="shared" si="0"/>
        <v>0</v>
      </c>
      <c r="N12" s="10">
        <f t="shared" si="0"/>
        <v>0</v>
      </c>
      <c r="O12" s="10">
        <f t="shared" si="0"/>
        <v>0</v>
      </c>
      <c r="P12" s="10">
        <f t="shared" si="0"/>
        <v>0</v>
      </c>
      <c r="Q12" s="10">
        <f t="shared" si="0"/>
        <v>0</v>
      </c>
      <c r="R12" s="35">
        <f t="shared" si="1"/>
        <v>0</v>
      </c>
      <c r="S12" s="35">
        <f t="shared" si="2"/>
        <v>0</v>
      </c>
      <c r="T12" s="165"/>
      <c r="U12" s="50"/>
      <c r="V12" s="55" t="s">
        <v>86</v>
      </c>
      <c r="W12" s="56">
        <v>0.49</v>
      </c>
      <c r="Z12" s="50"/>
      <c r="AA12" s="50"/>
      <c r="AB12" s="50"/>
      <c r="AC12" s="50"/>
      <c r="AD12" s="50"/>
      <c r="AE12" s="50"/>
      <c r="AF12" s="50"/>
      <c r="AG12" s="50"/>
      <c r="AH12" s="50"/>
    </row>
    <row r="13" spans="1:34" x14ac:dyDescent="0.2">
      <c r="A13" s="249" t="s">
        <v>87</v>
      </c>
      <c r="B13" s="174"/>
      <c r="C13" s="177"/>
      <c r="D13" s="176"/>
      <c r="E13" s="173"/>
      <c r="F13" s="172"/>
      <c r="G13" s="11">
        <v>0</v>
      </c>
      <c r="H13" s="10">
        <f>TRUNC(ROUND(($B12/$C12)*$F13*(1-$G13),0),0)</f>
        <v>0</v>
      </c>
      <c r="I13" s="10">
        <f>TRUNC(ROUND(($B12/$C12)*$F13*$G13,0),0)</f>
        <v>0</v>
      </c>
      <c r="J13" s="10">
        <f t="shared" si="0"/>
        <v>0</v>
      </c>
      <c r="K13" s="10">
        <f t="shared" si="0"/>
        <v>0</v>
      </c>
      <c r="L13" s="10">
        <f t="shared" si="0"/>
        <v>0</v>
      </c>
      <c r="M13" s="10">
        <f t="shared" si="0"/>
        <v>0</v>
      </c>
      <c r="N13" s="10">
        <f t="shared" si="0"/>
        <v>0</v>
      </c>
      <c r="O13" s="10">
        <f t="shared" si="0"/>
        <v>0</v>
      </c>
      <c r="P13" s="10">
        <f t="shared" si="0"/>
        <v>0</v>
      </c>
      <c r="Q13" s="10">
        <f t="shared" si="0"/>
        <v>0</v>
      </c>
      <c r="R13" s="35">
        <f t="shared" si="1"/>
        <v>0</v>
      </c>
      <c r="S13" s="35">
        <f t="shared" si="2"/>
        <v>0</v>
      </c>
      <c r="T13" s="165"/>
      <c r="U13" s="50"/>
      <c r="V13" s="55" t="s">
        <v>88</v>
      </c>
      <c r="W13" s="56">
        <v>0.38</v>
      </c>
      <c r="Z13" s="50"/>
      <c r="AA13" s="50"/>
      <c r="AB13" s="50"/>
      <c r="AC13" s="50"/>
      <c r="AD13" s="50"/>
      <c r="AE13" s="50"/>
      <c r="AF13" s="50"/>
      <c r="AG13" s="50"/>
      <c r="AH13" s="50"/>
    </row>
    <row r="14" spans="1:34" x14ac:dyDescent="0.2">
      <c r="A14" s="249" t="s">
        <v>89</v>
      </c>
      <c r="B14" s="170"/>
      <c r="C14" s="171">
        <v>9</v>
      </c>
      <c r="D14" s="17" t="s">
        <v>82</v>
      </c>
      <c r="E14" s="172"/>
      <c r="F14" s="173"/>
      <c r="G14" s="11">
        <v>0</v>
      </c>
      <c r="H14" s="10">
        <f>TRUNC(ROUND(($B14/$C14)*$E14*(1-$G14),0),0)</f>
        <v>0</v>
      </c>
      <c r="I14" s="10">
        <f>TRUNC(ROUND(($B14/$C14)*$E14*$G14,0),0)</f>
        <v>0</v>
      </c>
      <c r="J14" s="10">
        <f t="shared" si="0"/>
        <v>0</v>
      </c>
      <c r="K14" s="10">
        <f t="shared" si="0"/>
        <v>0</v>
      </c>
      <c r="L14" s="10">
        <f t="shared" si="0"/>
        <v>0</v>
      </c>
      <c r="M14" s="10">
        <f t="shared" si="0"/>
        <v>0</v>
      </c>
      <c r="N14" s="10">
        <f t="shared" si="0"/>
        <v>0</v>
      </c>
      <c r="O14" s="10">
        <f t="shared" si="0"/>
        <v>0</v>
      </c>
      <c r="P14" s="10">
        <f t="shared" si="0"/>
        <v>0</v>
      </c>
      <c r="Q14" s="10">
        <f t="shared" si="0"/>
        <v>0</v>
      </c>
      <c r="R14" s="35">
        <f t="shared" si="1"/>
        <v>0</v>
      </c>
      <c r="S14" s="35">
        <f t="shared" si="2"/>
        <v>0</v>
      </c>
      <c r="T14" s="165"/>
      <c r="U14" s="50"/>
      <c r="V14" s="55" t="s">
        <v>90</v>
      </c>
      <c r="W14" s="56">
        <v>0.26</v>
      </c>
      <c r="Z14" s="50"/>
      <c r="AA14" s="50"/>
      <c r="AB14" s="50"/>
      <c r="AC14" s="50"/>
      <c r="AD14" s="50"/>
      <c r="AE14" s="50"/>
      <c r="AF14" s="50"/>
      <c r="AG14" s="50"/>
      <c r="AH14" s="50"/>
    </row>
    <row r="15" spans="1:34" ht="15.75" thickBot="1" x14ac:dyDescent="0.25">
      <c r="A15" s="249" t="s">
        <v>91</v>
      </c>
      <c r="B15" s="174"/>
      <c r="C15" s="177"/>
      <c r="D15" s="178"/>
      <c r="E15" s="173"/>
      <c r="F15" s="172"/>
      <c r="G15" s="11">
        <v>0</v>
      </c>
      <c r="H15" s="10">
        <f>TRUNC(ROUND(($B14/$C14)*$F15*(1-$G15),0),0)</f>
        <v>0</v>
      </c>
      <c r="I15" s="10">
        <f>TRUNC(ROUND(($B14/$C14)*$F15*$G15,0),0)</f>
        <v>0</v>
      </c>
      <c r="J15" s="10">
        <f t="shared" si="0"/>
        <v>0</v>
      </c>
      <c r="K15" s="10">
        <f t="shared" si="0"/>
        <v>0</v>
      </c>
      <c r="L15" s="10">
        <f t="shared" si="0"/>
        <v>0</v>
      </c>
      <c r="M15" s="10">
        <f t="shared" si="0"/>
        <v>0</v>
      </c>
      <c r="N15" s="10">
        <f t="shared" si="0"/>
        <v>0</v>
      </c>
      <c r="O15" s="10">
        <f t="shared" si="0"/>
        <v>0</v>
      </c>
      <c r="P15" s="10">
        <f t="shared" si="0"/>
        <v>0</v>
      </c>
      <c r="Q15" s="10">
        <f t="shared" si="0"/>
        <v>0</v>
      </c>
      <c r="R15" s="35">
        <f t="shared" si="1"/>
        <v>0</v>
      </c>
      <c r="S15" s="35">
        <f t="shared" si="2"/>
        <v>0</v>
      </c>
      <c r="T15" s="165"/>
      <c r="U15" s="50"/>
      <c r="V15" s="57"/>
      <c r="W15" s="58"/>
      <c r="Z15" s="50"/>
      <c r="AA15" s="50"/>
      <c r="AB15" s="50"/>
      <c r="AC15" s="50"/>
      <c r="AD15" s="50"/>
      <c r="AE15" s="50"/>
      <c r="AF15" s="50"/>
      <c r="AG15" s="50"/>
      <c r="AH15" s="50"/>
    </row>
    <row r="16" spans="1:34" ht="16.5" thickTop="1" thickBot="1" x14ac:dyDescent="0.25">
      <c r="A16" s="249" t="s">
        <v>92</v>
      </c>
      <c r="B16" s="170"/>
      <c r="C16" s="171">
        <v>9</v>
      </c>
      <c r="D16" s="17" t="s">
        <v>82</v>
      </c>
      <c r="E16" s="172"/>
      <c r="F16" s="173"/>
      <c r="G16" s="11">
        <v>0</v>
      </c>
      <c r="H16" s="10">
        <f>TRUNC(ROUND(($B16/$C16)*$E16*(1-$G16),0),0)</f>
        <v>0</v>
      </c>
      <c r="I16" s="10">
        <f>TRUNC(ROUND(($B16/$C16)*$E16*$G16,0),0)</f>
        <v>0</v>
      </c>
      <c r="J16" s="10">
        <f t="shared" si="0"/>
        <v>0</v>
      </c>
      <c r="K16" s="10">
        <f t="shared" si="0"/>
        <v>0</v>
      </c>
      <c r="L16" s="10">
        <f t="shared" si="0"/>
        <v>0</v>
      </c>
      <c r="M16" s="10">
        <f t="shared" si="0"/>
        <v>0</v>
      </c>
      <c r="N16" s="10">
        <f t="shared" si="0"/>
        <v>0</v>
      </c>
      <c r="O16" s="10">
        <f t="shared" si="0"/>
        <v>0</v>
      </c>
      <c r="P16" s="10">
        <f t="shared" si="0"/>
        <v>0</v>
      </c>
      <c r="Q16" s="10">
        <f t="shared" si="0"/>
        <v>0</v>
      </c>
      <c r="R16" s="35">
        <f t="shared" si="1"/>
        <v>0</v>
      </c>
      <c r="S16" s="35">
        <f t="shared" si="2"/>
        <v>0</v>
      </c>
      <c r="T16" s="165"/>
      <c r="U16" s="50"/>
      <c r="Z16" s="50"/>
      <c r="AA16" s="50"/>
      <c r="AB16" s="50"/>
      <c r="AC16" s="50"/>
      <c r="AD16" s="50"/>
      <c r="AE16" s="50"/>
      <c r="AF16" s="50"/>
      <c r="AG16" s="50"/>
      <c r="AH16" s="50"/>
    </row>
    <row r="17" spans="1:34" x14ac:dyDescent="0.2">
      <c r="A17" s="249" t="s">
        <v>93</v>
      </c>
      <c r="B17" s="174"/>
      <c r="C17" s="177"/>
      <c r="D17" s="178"/>
      <c r="E17" s="173"/>
      <c r="F17" s="172"/>
      <c r="G17" s="11">
        <v>0</v>
      </c>
      <c r="H17" s="10">
        <f>TRUNC(ROUND(($B16/$C16)*$F17*(1-$G17),0),0)</f>
        <v>0</v>
      </c>
      <c r="I17" s="10">
        <f>TRUNC(ROUND(($B16/$C16)*$F17*$G17,0),0)</f>
        <v>0</v>
      </c>
      <c r="J17" s="10">
        <f t="shared" si="0"/>
        <v>0</v>
      </c>
      <c r="K17" s="10">
        <f t="shared" si="0"/>
        <v>0</v>
      </c>
      <c r="L17" s="10">
        <f t="shared" si="0"/>
        <v>0</v>
      </c>
      <c r="M17" s="10">
        <f t="shared" si="0"/>
        <v>0</v>
      </c>
      <c r="N17" s="10">
        <f t="shared" si="0"/>
        <v>0</v>
      </c>
      <c r="O17" s="10">
        <f t="shared" si="0"/>
        <v>0</v>
      </c>
      <c r="P17" s="10">
        <f t="shared" si="0"/>
        <v>0</v>
      </c>
      <c r="Q17" s="10">
        <f t="shared" si="0"/>
        <v>0</v>
      </c>
      <c r="R17" s="35">
        <f t="shared" si="1"/>
        <v>0</v>
      </c>
      <c r="S17" s="35">
        <f t="shared" si="2"/>
        <v>0</v>
      </c>
      <c r="T17" s="165"/>
      <c r="U17" s="50"/>
      <c r="V17" s="379" t="s">
        <v>94</v>
      </c>
      <c r="W17" s="380"/>
      <c r="X17" s="381"/>
      <c r="Z17" s="50"/>
      <c r="AA17" s="50"/>
      <c r="AB17" s="50"/>
      <c r="AC17" s="50"/>
      <c r="AD17" s="50"/>
      <c r="AE17" s="50"/>
      <c r="AF17" s="50"/>
      <c r="AG17" s="50"/>
      <c r="AH17" s="50"/>
    </row>
    <row r="18" spans="1:34" ht="15" customHeight="1" x14ac:dyDescent="0.2">
      <c r="A18" s="249" t="s">
        <v>95</v>
      </c>
      <c r="B18" s="170"/>
      <c r="C18" s="171">
        <v>9</v>
      </c>
      <c r="D18" s="17" t="s">
        <v>82</v>
      </c>
      <c r="E18" s="172"/>
      <c r="F18" s="173"/>
      <c r="G18" s="11">
        <v>0</v>
      </c>
      <c r="H18" s="10">
        <f>TRUNC(ROUND(($B18/$C18)*$E18*(1-$G18),0),0)</f>
        <v>0</v>
      </c>
      <c r="I18" s="10">
        <f>TRUNC(ROUND(($B18/$C18)*$E18*$G18,0),0)</f>
        <v>0</v>
      </c>
      <c r="J18" s="10">
        <f t="shared" si="0"/>
        <v>0</v>
      </c>
      <c r="K18" s="10">
        <f t="shared" si="0"/>
        <v>0</v>
      </c>
      <c r="L18" s="10">
        <f t="shared" si="0"/>
        <v>0</v>
      </c>
      <c r="M18" s="10">
        <f t="shared" si="0"/>
        <v>0</v>
      </c>
      <c r="N18" s="10">
        <f t="shared" si="0"/>
        <v>0</v>
      </c>
      <c r="O18" s="10">
        <f t="shared" si="0"/>
        <v>0</v>
      </c>
      <c r="P18" s="10">
        <f t="shared" si="0"/>
        <v>0</v>
      </c>
      <c r="Q18" s="10">
        <f t="shared" si="0"/>
        <v>0</v>
      </c>
      <c r="R18" s="35">
        <f t="shared" si="1"/>
        <v>0</v>
      </c>
      <c r="S18" s="35">
        <f t="shared" si="2"/>
        <v>0</v>
      </c>
      <c r="T18" s="165"/>
      <c r="U18" s="50"/>
      <c r="V18" s="382" t="s">
        <v>96</v>
      </c>
      <c r="W18" s="383"/>
      <c r="X18" s="384"/>
      <c r="Z18" s="50"/>
      <c r="AA18" s="50"/>
      <c r="AB18" s="50"/>
      <c r="AC18" s="50"/>
      <c r="AD18" s="50"/>
      <c r="AE18" s="50"/>
      <c r="AF18" s="50"/>
      <c r="AG18" s="50"/>
      <c r="AH18" s="50"/>
    </row>
    <row r="19" spans="1:34" ht="15.75" thickBot="1" x14ac:dyDescent="0.25">
      <c r="A19" s="249" t="s">
        <v>97</v>
      </c>
      <c r="B19" s="174"/>
      <c r="C19" s="177"/>
      <c r="D19" s="178"/>
      <c r="E19" s="173"/>
      <c r="F19" s="172"/>
      <c r="G19" s="11">
        <v>0</v>
      </c>
      <c r="H19" s="10">
        <f>TRUNC(ROUND(($B18/$C18)*$F19*(1-$G19),0),0)</f>
        <v>0</v>
      </c>
      <c r="I19" s="10">
        <f>TRUNC(ROUND(($B18/$C18)*$F19*$G19,0),0)</f>
        <v>0</v>
      </c>
      <c r="J19" s="10">
        <f t="shared" si="0"/>
        <v>0</v>
      </c>
      <c r="K19" s="10">
        <f t="shared" si="0"/>
        <v>0</v>
      </c>
      <c r="L19" s="10">
        <f t="shared" si="0"/>
        <v>0</v>
      </c>
      <c r="M19" s="10">
        <f t="shared" si="0"/>
        <v>0</v>
      </c>
      <c r="N19" s="10">
        <f t="shared" si="0"/>
        <v>0</v>
      </c>
      <c r="O19" s="10">
        <f t="shared" si="0"/>
        <v>0</v>
      </c>
      <c r="P19" s="10">
        <f t="shared" si="0"/>
        <v>0</v>
      </c>
      <c r="Q19" s="10">
        <f t="shared" si="0"/>
        <v>0</v>
      </c>
      <c r="R19" s="35">
        <f t="shared" si="1"/>
        <v>0</v>
      </c>
      <c r="S19" s="35">
        <f t="shared" si="2"/>
        <v>0</v>
      </c>
      <c r="T19" s="165"/>
      <c r="U19" s="50"/>
      <c r="V19" s="385"/>
      <c r="W19" s="386"/>
      <c r="X19" s="387"/>
      <c r="Z19" s="50"/>
      <c r="AA19" s="50"/>
      <c r="AB19" s="50"/>
      <c r="AC19" s="50"/>
      <c r="AD19" s="50"/>
      <c r="AE19" s="50"/>
      <c r="AF19" s="50"/>
      <c r="AG19" s="50"/>
      <c r="AH19" s="50"/>
    </row>
    <row r="20" spans="1:34" x14ac:dyDescent="0.2">
      <c r="A20" s="249" t="s">
        <v>98</v>
      </c>
      <c r="B20" s="170"/>
      <c r="C20" s="171">
        <v>12</v>
      </c>
      <c r="D20" s="17" t="s">
        <v>82</v>
      </c>
      <c r="E20" s="172"/>
      <c r="F20" s="173"/>
      <c r="G20" s="11">
        <v>0</v>
      </c>
      <c r="H20" s="10">
        <f>TRUNC(ROUND(($B20/$C20)*$E20*(1-$G20),0))</f>
        <v>0</v>
      </c>
      <c r="I20" s="10">
        <f>TRUNC(ROUND(($B20/$C20)*$E20*$G20,0))</f>
        <v>0</v>
      </c>
      <c r="J20" s="10">
        <f t="shared" si="0"/>
        <v>0</v>
      </c>
      <c r="K20" s="10">
        <f t="shared" si="0"/>
        <v>0</v>
      </c>
      <c r="L20" s="10">
        <f t="shared" si="0"/>
        <v>0</v>
      </c>
      <c r="M20" s="10">
        <f t="shared" si="0"/>
        <v>0</v>
      </c>
      <c r="N20" s="10">
        <f t="shared" si="0"/>
        <v>0</v>
      </c>
      <c r="O20" s="10">
        <f t="shared" si="0"/>
        <v>0</v>
      </c>
      <c r="P20" s="10">
        <f t="shared" si="0"/>
        <v>0</v>
      </c>
      <c r="Q20" s="10">
        <f t="shared" si="0"/>
        <v>0</v>
      </c>
      <c r="R20" s="35">
        <f t="shared" si="1"/>
        <v>0</v>
      </c>
      <c r="S20" s="35">
        <f t="shared" si="2"/>
        <v>0</v>
      </c>
      <c r="T20" s="165"/>
      <c r="U20" s="50"/>
      <c r="V20" s="97" t="str">
        <f>V10</f>
        <v>Start date on or after:</v>
      </c>
      <c r="W20" s="128">
        <v>45839</v>
      </c>
      <c r="X20" s="126">
        <v>46204</v>
      </c>
      <c r="Z20" s="50"/>
      <c r="AA20" s="50"/>
      <c r="AB20" s="50"/>
      <c r="AC20" s="50"/>
      <c r="AD20" s="50"/>
      <c r="AE20" s="50"/>
      <c r="AF20" s="50"/>
      <c r="AG20" s="50"/>
      <c r="AH20" s="50"/>
    </row>
    <row r="21" spans="1:34" x14ac:dyDescent="0.2">
      <c r="A21" s="249" t="s">
        <v>99</v>
      </c>
      <c r="B21" s="170"/>
      <c r="C21" s="171">
        <v>12</v>
      </c>
      <c r="D21" s="17" t="s">
        <v>82</v>
      </c>
      <c r="E21" s="172"/>
      <c r="F21" s="173"/>
      <c r="G21" s="11">
        <v>0</v>
      </c>
      <c r="H21" s="10">
        <f>TRUNC(ROUND(($B21/$C21)*$E21*(1-$G21),0))</f>
        <v>0</v>
      </c>
      <c r="I21" s="10">
        <f>TRUNC(ROUND(($B21/$C21)*$E21*$G21,0))</f>
        <v>0</v>
      </c>
      <c r="J21" s="10">
        <f t="shared" si="0"/>
        <v>0</v>
      </c>
      <c r="K21" s="10">
        <f t="shared" si="0"/>
        <v>0</v>
      </c>
      <c r="L21" s="10">
        <f t="shared" si="0"/>
        <v>0</v>
      </c>
      <c r="M21" s="10">
        <f t="shared" si="0"/>
        <v>0</v>
      </c>
      <c r="N21" s="10">
        <f t="shared" si="0"/>
        <v>0</v>
      </c>
      <c r="O21" s="10">
        <f t="shared" si="0"/>
        <v>0</v>
      </c>
      <c r="P21" s="10">
        <f t="shared" si="0"/>
        <v>0</v>
      </c>
      <c r="Q21" s="10">
        <f t="shared" si="0"/>
        <v>0</v>
      </c>
      <c r="R21" s="35">
        <f t="shared" si="1"/>
        <v>0</v>
      </c>
      <c r="S21" s="35">
        <f t="shared" si="2"/>
        <v>0</v>
      </c>
      <c r="T21" s="165"/>
      <c r="U21" s="50"/>
      <c r="V21" s="98" t="s">
        <v>100</v>
      </c>
      <c r="W21" s="129">
        <v>0.23899999999999999</v>
      </c>
      <c r="X21" s="127">
        <v>0.24099999999999999</v>
      </c>
      <c r="Z21" s="2"/>
      <c r="AA21" s="2"/>
      <c r="AB21" s="2"/>
      <c r="AC21" s="50"/>
      <c r="AD21" s="50"/>
      <c r="AE21" s="50"/>
      <c r="AF21" s="50"/>
      <c r="AG21" s="50"/>
      <c r="AH21" s="50"/>
    </row>
    <row r="22" spans="1:34" x14ac:dyDescent="0.2">
      <c r="A22" s="249" t="s">
        <v>101</v>
      </c>
      <c r="B22" s="170"/>
      <c r="C22" s="171">
        <v>12</v>
      </c>
      <c r="D22" s="179" t="s">
        <v>82</v>
      </c>
      <c r="E22" s="172"/>
      <c r="F22" s="173"/>
      <c r="G22" s="11">
        <v>0</v>
      </c>
      <c r="H22" s="10">
        <f>TRUNC(ROUND(($B22/$C22)*$E22*(1-$G22),0))</f>
        <v>0</v>
      </c>
      <c r="I22" s="10">
        <f>TRUNC(ROUND(($B22/$C22)*$E22*$G22,0))</f>
        <v>0</v>
      </c>
      <c r="J22" s="10">
        <f t="shared" si="0"/>
        <v>0</v>
      </c>
      <c r="K22" s="10">
        <f t="shared" si="0"/>
        <v>0</v>
      </c>
      <c r="L22" s="10">
        <f t="shared" si="0"/>
        <v>0</v>
      </c>
      <c r="M22" s="10">
        <f t="shared" si="0"/>
        <v>0</v>
      </c>
      <c r="N22" s="10">
        <f t="shared" si="0"/>
        <v>0</v>
      </c>
      <c r="O22" s="10">
        <f t="shared" si="0"/>
        <v>0</v>
      </c>
      <c r="P22" s="10">
        <f t="shared" si="0"/>
        <v>0</v>
      </c>
      <c r="Q22" s="10">
        <f t="shared" si="0"/>
        <v>0</v>
      </c>
      <c r="R22" s="35">
        <f t="shared" si="1"/>
        <v>0</v>
      </c>
      <c r="S22" s="35">
        <f t="shared" si="2"/>
        <v>0</v>
      </c>
      <c r="T22" s="165"/>
      <c r="U22" s="50"/>
      <c r="V22" s="98" t="s">
        <v>102</v>
      </c>
      <c r="W22" s="129">
        <v>0.14599999999999999</v>
      </c>
      <c r="X22" s="127">
        <v>0.156</v>
      </c>
      <c r="Z22" s="2"/>
      <c r="AA22" s="2"/>
      <c r="AB22" s="2"/>
      <c r="AC22" s="50"/>
      <c r="AD22" s="50"/>
      <c r="AE22" s="50"/>
      <c r="AF22" s="50"/>
      <c r="AG22" s="50"/>
      <c r="AH22" s="50"/>
    </row>
    <row r="23" spans="1:34" ht="15.75" thickBot="1" x14ac:dyDescent="0.25">
      <c r="A23" s="250" t="s">
        <v>103</v>
      </c>
      <c r="B23" s="251"/>
      <c r="C23" s="252">
        <v>12</v>
      </c>
      <c r="D23" s="253" t="s">
        <v>82</v>
      </c>
      <c r="E23" s="254"/>
      <c r="F23" s="255"/>
      <c r="G23" s="23">
        <v>0</v>
      </c>
      <c r="H23" s="10">
        <f>TRUNC(ROUND(($B23/$C23)*$E23*(1-$G23),0))</f>
        <v>0</v>
      </c>
      <c r="I23" s="10">
        <f>TRUNC(ROUND(($B23/$C23)*$E23*$G23,0))</f>
        <v>0</v>
      </c>
      <c r="J23" s="10">
        <f t="shared" si="0"/>
        <v>0</v>
      </c>
      <c r="K23" s="10">
        <f t="shared" si="0"/>
        <v>0</v>
      </c>
      <c r="L23" s="10">
        <f t="shared" si="0"/>
        <v>0</v>
      </c>
      <c r="M23" s="10">
        <f t="shared" si="0"/>
        <v>0</v>
      </c>
      <c r="N23" s="10">
        <f t="shared" si="0"/>
        <v>0</v>
      </c>
      <c r="O23" s="10">
        <f t="shared" si="0"/>
        <v>0</v>
      </c>
      <c r="P23" s="10">
        <f t="shared" si="0"/>
        <v>0</v>
      </c>
      <c r="Q23" s="10">
        <f t="shared" si="0"/>
        <v>0</v>
      </c>
      <c r="R23" s="35">
        <f t="shared" si="1"/>
        <v>0</v>
      </c>
      <c r="S23" s="35">
        <f t="shared" si="2"/>
        <v>0</v>
      </c>
      <c r="T23" s="165"/>
      <c r="U23" s="50"/>
      <c r="V23" s="98" t="s">
        <v>104</v>
      </c>
      <c r="W23" s="129">
        <v>0.06</v>
      </c>
      <c r="X23" s="127">
        <v>7.2999999999999995E-2</v>
      </c>
      <c r="Z23" s="117"/>
      <c r="AA23" s="117"/>
      <c r="AB23" s="117"/>
      <c r="AC23" s="50"/>
      <c r="AD23" s="50"/>
      <c r="AE23" s="50"/>
      <c r="AF23" s="50"/>
      <c r="AG23" s="50"/>
      <c r="AH23" s="50"/>
    </row>
    <row r="24" spans="1:34" x14ac:dyDescent="0.2">
      <c r="A24" s="257" t="s">
        <v>105</v>
      </c>
      <c r="B24" s="258"/>
      <c r="C24" s="14"/>
      <c r="D24" s="14"/>
      <c r="E24" s="259" t="s">
        <v>106</v>
      </c>
      <c r="F24" s="260"/>
      <c r="G24" s="15">
        <v>0</v>
      </c>
      <c r="H24" s="10">
        <f>TRUNC(ROUND($C24*$D24*$F24*(1-$G24),0),0)</f>
        <v>0</v>
      </c>
      <c r="I24" s="10">
        <f>TRUNC(ROUND($C24*$D24*$F24*$G24,0),0)</f>
        <v>0</v>
      </c>
      <c r="J24" s="10">
        <f t="shared" si="0"/>
        <v>0</v>
      </c>
      <c r="K24" s="10">
        <f t="shared" si="0"/>
        <v>0</v>
      </c>
      <c r="L24" s="10">
        <f t="shared" si="0"/>
        <v>0</v>
      </c>
      <c r="M24" s="10">
        <f t="shared" si="0"/>
        <v>0</v>
      </c>
      <c r="N24" s="10">
        <f t="shared" si="0"/>
        <v>0</v>
      </c>
      <c r="O24" s="10">
        <f t="shared" si="0"/>
        <v>0</v>
      </c>
      <c r="P24" s="10">
        <f t="shared" si="0"/>
        <v>0</v>
      </c>
      <c r="Q24" s="10">
        <f t="shared" si="0"/>
        <v>0</v>
      </c>
      <c r="R24" s="35">
        <f t="shared" si="1"/>
        <v>0</v>
      </c>
      <c r="S24" s="35">
        <f t="shared" si="2"/>
        <v>0</v>
      </c>
      <c r="T24" s="165"/>
      <c r="U24" s="50"/>
      <c r="V24" s="98" t="s">
        <v>107</v>
      </c>
      <c r="W24" s="129">
        <v>5.1999999999999998E-2</v>
      </c>
      <c r="X24" s="127">
        <v>6.4000000000000001E-2</v>
      </c>
      <c r="Z24" s="118"/>
      <c r="AA24" s="118"/>
      <c r="AB24" s="118"/>
      <c r="AC24" s="50"/>
      <c r="AD24" s="50"/>
      <c r="AE24" s="50"/>
      <c r="AF24" s="50"/>
      <c r="AG24" s="50"/>
      <c r="AH24" s="50"/>
    </row>
    <row r="25" spans="1:34" x14ac:dyDescent="0.2">
      <c r="A25" s="261" t="s">
        <v>108</v>
      </c>
      <c r="B25" s="12"/>
      <c r="C25" s="16"/>
      <c r="D25" s="17"/>
      <c r="E25" s="18" t="s">
        <v>106</v>
      </c>
      <c r="F25" s="19"/>
      <c r="G25" s="11">
        <v>0</v>
      </c>
      <c r="H25" s="10">
        <f>TRUNC(ROUND($C25*$D25*$F25*(1-$G25),0),0)</f>
        <v>0</v>
      </c>
      <c r="I25" s="10">
        <f>TRUNC(ROUND($C25*$D25*$F25*$G25,0),0)</f>
        <v>0</v>
      </c>
      <c r="J25" s="10">
        <f t="shared" si="0"/>
        <v>0</v>
      </c>
      <c r="K25" s="10">
        <f t="shared" si="0"/>
        <v>0</v>
      </c>
      <c r="L25" s="10">
        <f t="shared" si="0"/>
        <v>0</v>
      </c>
      <c r="M25" s="10">
        <f t="shared" si="0"/>
        <v>0</v>
      </c>
      <c r="N25" s="10">
        <f t="shared" si="0"/>
        <v>0</v>
      </c>
      <c r="O25" s="10">
        <f t="shared" si="0"/>
        <v>0</v>
      </c>
      <c r="P25" s="10">
        <f t="shared" si="0"/>
        <v>0</v>
      </c>
      <c r="Q25" s="10">
        <f t="shared" si="0"/>
        <v>0</v>
      </c>
      <c r="R25" s="35">
        <f t="shared" si="1"/>
        <v>0</v>
      </c>
      <c r="S25" s="35">
        <f t="shared" si="2"/>
        <v>0</v>
      </c>
      <c r="T25" s="165"/>
      <c r="U25" s="50"/>
      <c r="V25" s="98" t="s">
        <v>109</v>
      </c>
      <c r="W25" s="129">
        <v>1E-3</v>
      </c>
      <c r="X25" s="127">
        <v>1E-3</v>
      </c>
      <c r="Z25" s="118"/>
      <c r="AA25" s="118"/>
      <c r="AB25" s="118"/>
      <c r="AC25" s="50"/>
      <c r="AD25" s="50"/>
      <c r="AE25" s="50"/>
      <c r="AF25" s="50"/>
      <c r="AG25" s="50"/>
      <c r="AH25" s="50"/>
    </row>
    <row r="26" spans="1:34" ht="15.75" thickBot="1" x14ac:dyDescent="0.25">
      <c r="A26" s="261" t="s">
        <v>110</v>
      </c>
      <c r="B26" s="262"/>
      <c r="C26" s="16"/>
      <c r="D26" s="20"/>
      <c r="E26" s="13" t="s">
        <v>111</v>
      </c>
      <c r="F26" s="21"/>
      <c r="G26" s="11">
        <v>0</v>
      </c>
      <c r="H26" s="10">
        <f>TRUNC(ROUND($C26*$D26*$F26*(1-$G26),0),0)</f>
        <v>0</v>
      </c>
      <c r="I26" s="10">
        <f>TRUNC(ROUND($C26*$D26*$F26*$G26,0),0)</f>
        <v>0</v>
      </c>
      <c r="J26" s="10">
        <f t="shared" ref="J26:Q27" si="3">TRUNC(ROUND(H26*1.03,0),0)</f>
        <v>0</v>
      </c>
      <c r="K26" s="10">
        <f t="shared" si="3"/>
        <v>0</v>
      </c>
      <c r="L26" s="10">
        <f t="shared" si="3"/>
        <v>0</v>
      </c>
      <c r="M26" s="10">
        <f t="shared" si="3"/>
        <v>0</v>
      </c>
      <c r="N26" s="10">
        <f t="shared" si="3"/>
        <v>0</v>
      </c>
      <c r="O26" s="10">
        <f t="shared" si="3"/>
        <v>0</v>
      </c>
      <c r="P26" s="10">
        <f t="shared" si="3"/>
        <v>0</v>
      </c>
      <c r="Q26" s="10">
        <f t="shared" si="3"/>
        <v>0</v>
      </c>
      <c r="R26" s="35">
        <f t="shared" si="1"/>
        <v>0</v>
      </c>
      <c r="S26" s="35">
        <f t="shared" si="2"/>
        <v>0</v>
      </c>
      <c r="T26" s="165"/>
      <c r="U26" s="50"/>
      <c r="V26" s="100"/>
      <c r="W26" s="130"/>
      <c r="X26" s="125"/>
      <c r="Z26" s="118"/>
      <c r="AA26" s="118"/>
      <c r="AB26" s="118"/>
      <c r="AC26" s="50"/>
      <c r="AD26" s="50"/>
      <c r="AE26" s="50"/>
      <c r="AF26" s="50"/>
      <c r="AG26" s="50"/>
      <c r="AH26" s="50"/>
    </row>
    <row r="27" spans="1:34" ht="15.75" thickBot="1" x14ac:dyDescent="0.25">
      <c r="A27" s="263" t="s">
        <v>112</v>
      </c>
      <c r="B27" s="22"/>
      <c r="C27" s="264"/>
      <c r="D27" s="265"/>
      <c r="E27" s="266" t="s">
        <v>111</v>
      </c>
      <c r="F27" s="267"/>
      <c r="G27" s="23">
        <v>0</v>
      </c>
      <c r="H27" s="10">
        <f>TRUNC(ROUND($C27*$D27*$F27*(1-$G27),0),0)</f>
        <v>0</v>
      </c>
      <c r="I27" s="10">
        <f>TRUNC(ROUND($C27*$D27*$F27*$G27,0),0)</f>
        <v>0</v>
      </c>
      <c r="J27" s="10">
        <f t="shared" si="3"/>
        <v>0</v>
      </c>
      <c r="K27" s="10">
        <f t="shared" si="3"/>
        <v>0</v>
      </c>
      <c r="L27" s="10">
        <f t="shared" si="3"/>
        <v>0</v>
      </c>
      <c r="M27" s="10">
        <f t="shared" si="3"/>
        <v>0</v>
      </c>
      <c r="N27" s="10">
        <f t="shared" si="3"/>
        <v>0</v>
      </c>
      <c r="O27" s="10">
        <f t="shared" si="3"/>
        <v>0</v>
      </c>
      <c r="P27" s="10">
        <f t="shared" si="3"/>
        <v>0</v>
      </c>
      <c r="Q27" s="10">
        <f t="shared" si="3"/>
        <v>0</v>
      </c>
      <c r="R27" s="35">
        <f t="shared" si="1"/>
        <v>0</v>
      </c>
      <c r="S27" s="35">
        <f t="shared" si="2"/>
        <v>0</v>
      </c>
      <c r="T27" s="165"/>
      <c r="U27" s="50"/>
      <c r="Z27" s="118"/>
      <c r="AA27" s="118"/>
      <c r="AB27" s="118"/>
      <c r="AC27" s="50"/>
      <c r="AD27" s="50"/>
      <c r="AE27" s="50"/>
      <c r="AF27" s="50"/>
      <c r="AG27" s="50"/>
      <c r="AH27" s="50"/>
    </row>
    <row r="28" spans="1:34" ht="15.75" x14ac:dyDescent="0.25">
      <c r="A28" s="157" t="s">
        <v>113</v>
      </c>
      <c r="B28" s="157"/>
      <c r="C28" s="157"/>
      <c r="D28" s="157"/>
      <c r="E28" s="157"/>
      <c r="F28" s="157"/>
      <c r="G28" s="157"/>
      <c r="H28" s="36">
        <f>SUM(H10:H27)</f>
        <v>0</v>
      </c>
      <c r="I28" s="36">
        <f>SUM(I10:I27)</f>
        <v>0</v>
      </c>
      <c r="J28" s="36">
        <f t="shared" ref="J28:Q28" si="4">SUM(J10:J27)</f>
        <v>0</v>
      </c>
      <c r="K28" s="36">
        <f t="shared" si="4"/>
        <v>0</v>
      </c>
      <c r="L28" s="36">
        <f t="shared" si="4"/>
        <v>0</v>
      </c>
      <c r="M28" s="36">
        <f t="shared" si="4"/>
        <v>0</v>
      </c>
      <c r="N28" s="36">
        <f t="shared" si="4"/>
        <v>0</v>
      </c>
      <c r="O28" s="36">
        <f t="shared" si="4"/>
        <v>0</v>
      </c>
      <c r="P28" s="36">
        <f t="shared" si="4"/>
        <v>0</v>
      </c>
      <c r="Q28" s="36">
        <f t="shared" si="4"/>
        <v>0</v>
      </c>
      <c r="R28" s="36">
        <f t="shared" si="1"/>
        <v>0</v>
      </c>
      <c r="S28" s="36">
        <f t="shared" si="2"/>
        <v>0</v>
      </c>
      <c r="T28" s="166"/>
      <c r="U28" s="50"/>
      <c r="V28" s="388" t="s">
        <v>218</v>
      </c>
      <c r="W28" s="389"/>
      <c r="X28" s="389"/>
      <c r="Y28" s="390"/>
      <c r="Z28" s="118"/>
      <c r="AA28" s="118"/>
      <c r="AB28" s="118"/>
      <c r="AC28" s="50"/>
      <c r="AD28" s="50"/>
      <c r="AE28" s="50"/>
      <c r="AF28" s="50"/>
      <c r="AG28" s="50"/>
      <c r="AH28" s="50"/>
    </row>
    <row r="29" spans="1:34" x14ac:dyDescent="0.2">
      <c r="A29" s="148" t="s">
        <v>114</v>
      </c>
      <c r="B29" s="148"/>
      <c r="C29" s="148"/>
      <c r="D29" s="412" t="s">
        <v>115</v>
      </c>
      <c r="E29" s="466"/>
      <c r="F29" s="466"/>
      <c r="G29" s="25"/>
      <c r="H29" s="12"/>
      <c r="I29" s="12"/>
      <c r="J29" s="12"/>
      <c r="K29" s="12"/>
      <c r="L29" s="12"/>
      <c r="M29" s="12"/>
      <c r="N29" s="12"/>
      <c r="O29" s="12"/>
      <c r="P29" s="12"/>
      <c r="Q29" s="12"/>
      <c r="R29" s="99"/>
      <c r="S29" s="99"/>
      <c r="T29" s="165"/>
      <c r="U29" s="50"/>
      <c r="V29" s="67"/>
      <c r="W29" s="68"/>
      <c r="X29" s="69" t="s">
        <v>116</v>
      </c>
      <c r="Y29" s="70" t="s">
        <v>117</v>
      </c>
      <c r="Z29" s="118"/>
      <c r="AA29" s="118"/>
      <c r="AB29" s="118"/>
      <c r="AC29" s="50"/>
      <c r="AD29" s="50"/>
      <c r="AE29" s="50"/>
      <c r="AF29" s="50"/>
      <c r="AG29" s="50"/>
      <c r="AH29" s="50"/>
    </row>
    <row r="30" spans="1:34" x14ac:dyDescent="0.2">
      <c r="A30" s="119" t="str">
        <f>V21</f>
        <v>Academic/Calendar Salary</v>
      </c>
      <c r="B30" s="148"/>
      <c r="C30" s="148"/>
      <c r="D30" s="148"/>
      <c r="E30" s="169">
        <f xml:space="preserve"> IF($B$4&gt;=$X$20,X21,W21)</f>
        <v>0.23899999999999999</v>
      </c>
      <c r="F30" s="101"/>
      <c r="G30" s="101"/>
      <c r="H30" s="35">
        <f t="shared" ref="H30:Q30" si="5">TRUNC(ROUND(SUM(H10,H12,H14,H16,H18,H20:H23)*$E30,0),0)</f>
        <v>0</v>
      </c>
      <c r="I30" s="35">
        <f t="shared" si="5"/>
        <v>0</v>
      </c>
      <c r="J30" s="35">
        <f t="shared" si="5"/>
        <v>0</v>
      </c>
      <c r="K30" s="35">
        <f t="shared" si="5"/>
        <v>0</v>
      </c>
      <c r="L30" s="35">
        <f t="shared" si="5"/>
        <v>0</v>
      </c>
      <c r="M30" s="35">
        <f t="shared" si="5"/>
        <v>0</v>
      </c>
      <c r="N30" s="35">
        <f t="shared" si="5"/>
        <v>0</v>
      </c>
      <c r="O30" s="35">
        <f t="shared" si="5"/>
        <v>0</v>
      </c>
      <c r="P30" s="35">
        <f t="shared" si="5"/>
        <v>0</v>
      </c>
      <c r="Q30" s="35">
        <f t="shared" si="5"/>
        <v>0</v>
      </c>
      <c r="R30" s="35">
        <f t="shared" ref="R30:R36" si="6">SUM($H30,$J30,$L30,$N30,$P30)</f>
        <v>0</v>
      </c>
      <c r="S30" s="35">
        <f t="shared" ref="S30:S36" si="7">SUM($I30,$K30,$M30,$O30,$Q30)</f>
        <v>0</v>
      </c>
      <c r="T30" s="165"/>
      <c r="U30" s="50"/>
      <c r="V30" s="71" t="s">
        <v>118</v>
      </c>
      <c r="W30" s="68"/>
      <c r="X30" s="72">
        <v>473.47</v>
      </c>
      <c r="Y30" s="73">
        <v>497.14350000000007</v>
      </c>
      <c r="Z30" s="50"/>
      <c r="AA30" s="50"/>
      <c r="AB30" s="50"/>
      <c r="AC30" s="50"/>
      <c r="AD30" s="50"/>
      <c r="AE30" s="50"/>
      <c r="AF30" s="50"/>
      <c r="AG30" s="50"/>
      <c r="AH30" s="50"/>
    </row>
    <row r="31" spans="1:34" ht="15" customHeight="1" x14ac:dyDescent="0.2">
      <c r="A31" s="119" t="str">
        <f t="shared" ref="A31:A34" si="8">V22</f>
        <v>Summer salary</v>
      </c>
      <c r="B31" s="148"/>
      <c r="C31" s="148"/>
      <c r="D31" s="148"/>
      <c r="E31" s="169">
        <f xml:space="preserve"> IF($B$4&gt;=$X$20,X22,W22)</f>
        <v>0.14599999999999999</v>
      </c>
      <c r="F31" s="101"/>
      <c r="G31" s="101"/>
      <c r="H31" s="35">
        <f t="shared" ref="H31:Q31" si="9">TRUNC(ROUND(SUM(H11,H13,H15,H17,H19)*$E31,0),0)</f>
        <v>0</v>
      </c>
      <c r="I31" s="35">
        <f t="shared" si="9"/>
        <v>0</v>
      </c>
      <c r="J31" s="35">
        <f t="shared" si="9"/>
        <v>0</v>
      </c>
      <c r="K31" s="35">
        <f t="shared" si="9"/>
        <v>0</v>
      </c>
      <c r="L31" s="35">
        <f t="shared" si="9"/>
        <v>0</v>
      </c>
      <c r="M31" s="35">
        <f t="shared" si="9"/>
        <v>0</v>
      </c>
      <c r="N31" s="35">
        <f t="shared" si="9"/>
        <v>0</v>
      </c>
      <c r="O31" s="35">
        <f t="shared" si="9"/>
        <v>0</v>
      </c>
      <c r="P31" s="35">
        <f t="shared" si="9"/>
        <v>0</v>
      </c>
      <c r="Q31" s="35">
        <f t="shared" si="9"/>
        <v>0</v>
      </c>
      <c r="R31" s="35">
        <f t="shared" si="6"/>
        <v>0</v>
      </c>
      <c r="S31" s="35">
        <f t="shared" si="7"/>
        <v>0</v>
      </c>
      <c r="T31" s="165"/>
      <c r="U31" s="50"/>
      <c r="V31" s="71" t="s">
        <v>119</v>
      </c>
      <c r="W31" s="68"/>
      <c r="X31" s="74">
        <v>601.31000000000006</v>
      </c>
      <c r="Y31" s="73">
        <v>631.3755000000001</v>
      </c>
      <c r="Z31" s="50"/>
      <c r="AA31" s="50"/>
      <c r="AB31" s="50"/>
      <c r="AC31" s="50"/>
      <c r="AD31" s="50"/>
      <c r="AE31" s="50"/>
      <c r="AF31" s="50"/>
      <c r="AG31" s="50"/>
      <c r="AH31" s="50"/>
    </row>
    <row r="32" spans="1:34" x14ac:dyDescent="0.2">
      <c r="A32" s="119" t="str">
        <f t="shared" si="8"/>
        <v>GA salary</v>
      </c>
      <c r="B32" s="148"/>
      <c r="C32" s="148"/>
      <c r="D32" s="148"/>
      <c r="E32" s="169">
        <f xml:space="preserve"> IF($B$4&gt;=$X$20,X23,W23)</f>
        <v>0.06</v>
      </c>
      <c r="F32" s="101"/>
      <c r="G32" s="101"/>
      <c r="H32" s="35">
        <f t="shared" ref="H32:Q32" si="10">TRUNC(ROUND((H24+H25)*$E32,0))</f>
        <v>0</v>
      </c>
      <c r="I32" s="35">
        <f t="shared" si="10"/>
        <v>0</v>
      </c>
      <c r="J32" s="35">
        <f t="shared" si="10"/>
        <v>0</v>
      </c>
      <c r="K32" s="35">
        <f t="shared" si="10"/>
        <v>0</v>
      </c>
      <c r="L32" s="35">
        <f t="shared" si="10"/>
        <v>0</v>
      </c>
      <c r="M32" s="35">
        <f t="shared" si="10"/>
        <v>0</v>
      </c>
      <c r="N32" s="35">
        <f t="shared" si="10"/>
        <v>0</v>
      </c>
      <c r="O32" s="35">
        <f t="shared" si="10"/>
        <v>0</v>
      </c>
      <c r="P32" s="35">
        <f t="shared" si="10"/>
        <v>0</v>
      </c>
      <c r="Q32" s="35">
        <f t="shared" si="10"/>
        <v>0</v>
      </c>
      <c r="R32" s="35">
        <f t="shared" si="6"/>
        <v>0</v>
      </c>
      <c r="S32" s="35">
        <f t="shared" si="7"/>
        <v>0</v>
      </c>
      <c r="T32" s="165"/>
      <c r="U32" s="50"/>
      <c r="V32" s="71" t="s">
        <v>120</v>
      </c>
      <c r="W32" s="68"/>
      <c r="X32" s="72">
        <v>585.36</v>
      </c>
      <c r="Y32" s="73">
        <v>614.62800000000004</v>
      </c>
      <c r="Z32" s="50"/>
      <c r="AA32" s="50"/>
      <c r="AB32" s="50"/>
      <c r="AC32" s="50"/>
      <c r="AD32" s="50"/>
      <c r="AE32" s="50"/>
      <c r="AF32" s="50"/>
      <c r="AG32" s="50"/>
      <c r="AH32" s="50"/>
    </row>
    <row r="33" spans="1:34" x14ac:dyDescent="0.2">
      <c r="A33" s="119" t="str">
        <f t="shared" si="8"/>
        <v>Hourly wages</v>
      </c>
      <c r="B33" s="148"/>
      <c r="C33" s="148"/>
      <c r="D33" s="148"/>
      <c r="E33" s="169">
        <f xml:space="preserve"> IF($B$4&gt;=$X$20,X24,W24)</f>
        <v>5.1999999999999998E-2</v>
      </c>
      <c r="F33" s="101"/>
      <c r="G33" s="101"/>
      <c r="H33" s="35">
        <f t="shared" ref="H33:Q33" si="11">TRUNC(ROUND(H26*$E33,0),0)</f>
        <v>0</v>
      </c>
      <c r="I33" s="35">
        <f t="shared" si="11"/>
        <v>0</v>
      </c>
      <c r="J33" s="35">
        <f t="shared" si="11"/>
        <v>0</v>
      </c>
      <c r="K33" s="35">
        <f t="shared" si="11"/>
        <v>0</v>
      </c>
      <c r="L33" s="35">
        <f t="shared" si="11"/>
        <v>0</v>
      </c>
      <c r="M33" s="35">
        <f t="shared" si="11"/>
        <v>0</v>
      </c>
      <c r="N33" s="35">
        <f t="shared" si="11"/>
        <v>0</v>
      </c>
      <c r="O33" s="35">
        <f t="shared" si="11"/>
        <v>0</v>
      </c>
      <c r="P33" s="35">
        <f t="shared" si="11"/>
        <v>0</v>
      </c>
      <c r="Q33" s="35">
        <f t="shared" si="11"/>
        <v>0</v>
      </c>
      <c r="R33" s="35">
        <f t="shared" si="6"/>
        <v>0</v>
      </c>
      <c r="S33" s="35">
        <f t="shared" si="7"/>
        <v>0</v>
      </c>
      <c r="T33" s="165"/>
      <c r="U33" s="50"/>
      <c r="V33" s="71" t="s">
        <v>121</v>
      </c>
      <c r="W33" s="68"/>
      <c r="X33" s="72">
        <v>630.99</v>
      </c>
      <c r="Y33" s="73">
        <v>662.53950000000009</v>
      </c>
      <c r="Z33" s="50"/>
      <c r="AA33" s="50"/>
      <c r="AB33" s="50"/>
      <c r="AC33" s="50"/>
      <c r="AD33" s="50"/>
      <c r="AE33" s="50"/>
      <c r="AF33" s="50"/>
      <c r="AG33" s="50"/>
      <c r="AH33" s="50"/>
    </row>
    <row r="34" spans="1:34" x14ac:dyDescent="0.2">
      <c r="A34" s="119" t="str">
        <f t="shared" si="8"/>
        <v>Enrolled student wages</v>
      </c>
      <c r="B34" s="148"/>
      <c r="C34" s="148"/>
      <c r="D34" s="148"/>
      <c r="E34" s="169">
        <f xml:space="preserve"> IF($B$4&gt;=$X$20,X25,W25)</f>
        <v>1E-3</v>
      </c>
      <c r="F34" s="101"/>
      <c r="G34" s="101"/>
      <c r="H34" s="35">
        <f t="shared" ref="H34:Q34" si="12">IF(AND(H27&gt;0,TRUNC(ROUND(H27*$E34,0),0)=0),1,TRUNC(ROUND(H27*$E34,0),0))</f>
        <v>0</v>
      </c>
      <c r="I34" s="35">
        <f t="shared" si="12"/>
        <v>0</v>
      </c>
      <c r="J34" s="35">
        <f t="shared" si="12"/>
        <v>0</v>
      </c>
      <c r="K34" s="35">
        <f t="shared" si="12"/>
        <v>0</v>
      </c>
      <c r="L34" s="35">
        <f t="shared" si="12"/>
        <v>0</v>
      </c>
      <c r="M34" s="35">
        <f t="shared" si="12"/>
        <v>0</v>
      </c>
      <c r="N34" s="35">
        <f t="shared" si="12"/>
        <v>0</v>
      </c>
      <c r="O34" s="35">
        <f t="shared" si="12"/>
        <v>0</v>
      </c>
      <c r="P34" s="35">
        <f t="shared" si="12"/>
        <v>0</v>
      </c>
      <c r="Q34" s="35">
        <f t="shared" si="12"/>
        <v>0</v>
      </c>
      <c r="R34" s="35">
        <f t="shared" si="6"/>
        <v>0</v>
      </c>
      <c r="S34" s="35">
        <f t="shared" si="7"/>
        <v>0</v>
      </c>
      <c r="T34" s="165"/>
      <c r="U34" s="50"/>
      <c r="V34" s="71" t="s">
        <v>122</v>
      </c>
      <c r="W34" s="68"/>
      <c r="X34" s="74">
        <v>527.09</v>
      </c>
      <c r="Y34" s="73">
        <v>553.44450000000006</v>
      </c>
      <c r="Z34" s="50"/>
      <c r="AA34" s="50"/>
      <c r="AB34" s="50"/>
      <c r="AC34" s="50"/>
      <c r="AD34" s="50"/>
      <c r="AE34" s="50"/>
      <c r="AF34" s="50"/>
      <c r="AG34" s="50"/>
      <c r="AH34" s="50"/>
    </row>
    <row r="35" spans="1:34" x14ac:dyDescent="0.2">
      <c r="A35" s="157" t="s">
        <v>123</v>
      </c>
      <c r="B35" s="157"/>
      <c r="C35" s="157"/>
      <c r="D35" s="157"/>
      <c r="E35" s="88"/>
      <c r="F35" s="88"/>
      <c r="G35" s="88"/>
      <c r="H35" s="36">
        <f>SUM(H30:H34)</f>
        <v>0</v>
      </c>
      <c r="I35" s="36">
        <f>SUM(I30:I34)</f>
        <v>0</v>
      </c>
      <c r="J35" s="36">
        <f t="shared" ref="J35:Q35" si="13">SUM(J30:J34)</f>
        <v>0</v>
      </c>
      <c r="K35" s="36">
        <f t="shared" si="13"/>
        <v>0</v>
      </c>
      <c r="L35" s="36">
        <f t="shared" si="13"/>
        <v>0</v>
      </c>
      <c r="M35" s="36">
        <f t="shared" si="13"/>
        <v>0</v>
      </c>
      <c r="N35" s="36">
        <f t="shared" si="13"/>
        <v>0</v>
      </c>
      <c r="O35" s="36">
        <f t="shared" si="13"/>
        <v>0</v>
      </c>
      <c r="P35" s="36">
        <f t="shared" si="13"/>
        <v>0</v>
      </c>
      <c r="Q35" s="36">
        <f t="shared" si="13"/>
        <v>0</v>
      </c>
      <c r="R35" s="36">
        <f t="shared" si="6"/>
        <v>0</v>
      </c>
      <c r="S35" s="36">
        <f t="shared" si="7"/>
        <v>0</v>
      </c>
      <c r="T35" s="166"/>
      <c r="U35" s="50"/>
      <c r="V35" s="71" t="s">
        <v>124</v>
      </c>
      <c r="W35" s="68"/>
      <c r="X35" s="74">
        <v>496.69</v>
      </c>
      <c r="Y35" s="73">
        <v>521.52449999999999</v>
      </c>
      <c r="Z35" s="50"/>
      <c r="AA35" s="50"/>
      <c r="AB35" s="50"/>
      <c r="AC35" s="50"/>
      <c r="AD35" s="50"/>
      <c r="AE35" s="50"/>
      <c r="AF35" s="50"/>
      <c r="AG35" s="50"/>
      <c r="AH35" s="50"/>
    </row>
    <row r="36" spans="1:34" x14ac:dyDescent="0.2">
      <c r="A36" s="27" t="s">
        <v>125</v>
      </c>
      <c r="B36" s="27"/>
      <c r="C36" s="27"/>
      <c r="D36" s="27"/>
      <c r="E36" s="102"/>
      <c r="F36" s="102"/>
      <c r="G36" s="102"/>
      <c r="H36" s="37">
        <f>SUM(H28,H35)</f>
        <v>0</v>
      </c>
      <c r="I36" s="37">
        <f>SUM(I28,I35)</f>
        <v>0</v>
      </c>
      <c r="J36" s="37">
        <f t="shared" ref="J36:Q36" si="14">SUM(J28,J35)</f>
        <v>0</v>
      </c>
      <c r="K36" s="37">
        <f t="shared" si="14"/>
        <v>0</v>
      </c>
      <c r="L36" s="37">
        <f t="shared" si="14"/>
        <v>0</v>
      </c>
      <c r="M36" s="37">
        <f t="shared" si="14"/>
        <v>0</v>
      </c>
      <c r="N36" s="37">
        <f t="shared" si="14"/>
        <v>0</v>
      </c>
      <c r="O36" s="37">
        <f t="shared" si="14"/>
        <v>0</v>
      </c>
      <c r="P36" s="37">
        <f t="shared" si="14"/>
        <v>0</v>
      </c>
      <c r="Q36" s="37">
        <f t="shared" si="14"/>
        <v>0</v>
      </c>
      <c r="R36" s="37">
        <f t="shared" si="6"/>
        <v>0</v>
      </c>
      <c r="S36" s="37">
        <f t="shared" si="7"/>
        <v>0</v>
      </c>
      <c r="T36" s="167"/>
      <c r="U36" s="50"/>
      <c r="V36" s="71" t="s">
        <v>126</v>
      </c>
      <c r="W36" s="68"/>
      <c r="X36" s="72">
        <v>652.41000000000008</v>
      </c>
      <c r="Y36" s="73">
        <v>685.03050000000007</v>
      </c>
      <c r="Z36" s="50"/>
      <c r="AA36" s="50"/>
      <c r="AB36" s="50"/>
      <c r="AC36" s="50"/>
      <c r="AD36" s="50"/>
      <c r="AE36" s="50"/>
      <c r="AF36" s="50"/>
      <c r="AG36" s="50"/>
      <c r="AH36" s="50"/>
    </row>
    <row r="37" spans="1:34" x14ac:dyDescent="0.2">
      <c r="A37" s="148"/>
      <c r="B37" s="148"/>
      <c r="C37" s="148"/>
      <c r="D37" s="148"/>
      <c r="E37" s="148"/>
      <c r="F37" s="148"/>
      <c r="G37" s="148"/>
      <c r="H37" s="12"/>
      <c r="I37" s="12"/>
      <c r="J37" s="12"/>
      <c r="K37" s="12"/>
      <c r="L37" s="12"/>
      <c r="M37" s="12"/>
      <c r="N37" s="12"/>
      <c r="O37" s="12"/>
      <c r="P37" s="12"/>
      <c r="Q37" s="12"/>
      <c r="R37" s="99"/>
      <c r="S37" s="99"/>
      <c r="T37" s="165"/>
      <c r="U37" s="50"/>
      <c r="V37" s="391" t="s">
        <v>127</v>
      </c>
      <c r="W37" s="392"/>
      <c r="X37" s="392"/>
      <c r="Y37" s="393"/>
      <c r="Z37" s="50"/>
      <c r="AA37" s="50"/>
      <c r="AB37" s="50"/>
      <c r="AC37" s="50"/>
      <c r="AD37" s="50"/>
      <c r="AE37" s="50"/>
      <c r="AF37" s="50"/>
      <c r="AG37" s="50"/>
      <c r="AH37" s="50"/>
    </row>
    <row r="38" spans="1:34" x14ac:dyDescent="0.2">
      <c r="A38" s="371" t="s">
        <v>128</v>
      </c>
      <c r="B38" s="371"/>
      <c r="C38" s="371"/>
      <c r="D38" s="371"/>
      <c r="E38" s="371"/>
      <c r="F38" s="371"/>
      <c r="G38" s="371"/>
      <c r="H38" s="10"/>
      <c r="I38" s="10"/>
      <c r="J38" s="10"/>
      <c r="K38" s="10"/>
      <c r="L38" s="10"/>
      <c r="M38" s="10"/>
      <c r="N38" s="10"/>
      <c r="O38" s="10"/>
      <c r="P38" s="10"/>
      <c r="Q38" s="10"/>
      <c r="R38" s="35">
        <f t="shared" ref="R38:R42" si="15">SUM($H38,$J38,$L38,$N38,$P38)</f>
        <v>0</v>
      </c>
      <c r="S38" s="35">
        <f t="shared" ref="S38:S42" si="16">SUM($I38,$K38,$M38,$O38,$Q38)</f>
        <v>0</v>
      </c>
      <c r="T38" s="165"/>
      <c r="U38" s="50"/>
      <c r="V38" s="71" t="s">
        <v>129</v>
      </c>
      <c r="W38" s="68"/>
      <c r="X38" s="74">
        <v>313</v>
      </c>
      <c r="Y38" s="73">
        <f t="shared" ref="Y38:Y41" si="17">X38*1.05</f>
        <v>328.65000000000003</v>
      </c>
      <c r="Z38" s="50"/>
      <c r="AA38" s="50"/>
      <c r="AB38" s="50"/>
      <c r="AC38" s="50"/>
      <c r="AD38" s="50"/>
      <c r="AE38" s="50"/>
      <c r="AF38" s="50"/>
      <c r="AG38" s="50"/>
      <c r="AH38" s="50"/>
    </row>
    <row r="39" spans="1:34" x14ac:dyDescent="0.2">
      <c r="A39" s="371" t="s">
        <v>130</v>
      </c>
      <c r="B39" s="371"/>
      <c r="C39" s="371"/>
      <c r="D39" s="371"/>
      <c r="E39" s="371"/>
      <c r="F39" s="371"/>
      <c r="G39" s="371"/>
      <c r="H39" s="10"/>
      <c r="I39" s="10"/>
      <c r="J39" s="10"/>
      <c r="K39" s="10"/>
      <c r="L39" s="10"/>
      <c r="M39" s="10"/>
      <c r="N39" s="10"/>
      <c r="O39" s="10"/>
      <c r="P39" s="10"/>
      <c r="Q39" s="10"/>
      <c r="R39" s="35">
        <f t="shared" si="15"/>
        <v>0</v>
      </c>
      <c r="S39" s="35">
        <f t="shared" si="16"/>
        <v>0</v>
      </c>
      <c r="T39" s="165"/>
      <c r="U39" s="50"/>
      <c r="V39" s="71" t="s">
        <v>131</v>
      </c>
      <c r="W39" s="68"/>
      <c r="X39" s="74">
        <v>313</v>
      </c>
      <c r="Y39" s="73">
        <f t="shared" si="17"/>
        <v>328.65000000000003</v>
      </c>
      <c r="Z39" s="50"/>
      <c r="AA39" s="50"/>
      <c r="AB39" s="50"/>
      <c r="AC39" s="50"/>
      <c r="AD39" s="50"/>
      <c r="AE39" s="50"/>
      <c r="AF39" s="50"/>
      <c r="AG39" s="50"/>
      <c r="AH39" s="50"/>
    </row>
    <row r="40" spans="1:34" x14ac:dyDescent="0.2">
      <c r="A40" s="371" t="s">
        <v>132</v>
      </c>
      <c r="B40" s="371"/>
      <c r="C40" s="371"/>
      <c r="D40" s="371"/>
      <c r="E40" s="371"/>
      <c r="F40" s="371"/>
      <c r="G40" s="371"/>
      <c r="H40" s="10"/>
      <c r="I40" s="10"/>
      <c r="J40" s="10"/>
      <c r="K40" s="10"/>
      <c r="L40" s="10"/>
      <c r="M40" s="10"/>
      <c r="N40" s="10"/>
      <c r="O40" s="10"/>
      <c r="P40" s="10"/>
      <c r="Q40" s="10"/>
      <c r="R40" s="35">
        <f t="shared" si="15"/>
        <v>0</v>
      </c>
      <c r="S40" s="35">
        <f t="shared" si="16"/>
        <v>0</v>
      </c>
      <c r="T40" s="165"/>
      <c r="U40" s="50"/>
      <c r="V40" s="71" t="s">
        <v>133</v>
      </c>
      <c r="W40" s="68"/>
      <c r="X40" s="74">
        <v>313</v>
      </c>
      <c r="Y40" s="73">
        <f t="shared" si="17"/>
        <v>328.65000000000003</v>
      </c>
      <c r="Z40" s="50"/>
      <c r="AA40" s="50"/>
      <c r="AB40" s="50"/>
      <c r="AC40" s="50"/>
      <c r="AD40" s="50"/>
      <c r="AE40" s="50"/>
      <c r="AF40" s="50"/>
      <c r="AG40" s="50"/>
      <c r="AH40" s="50"/>
    </row>
    <row r="41" spans="1:34" x14ac:dyDescent="0.2">
      <c r="A41" s="371" t="s">
        <v>134</v>
      </c>
      <c r="B41" s="371"/>
      <c r="C41" s="371"/>
      <c r="D41" s="371"/>
      <c r="E41" s="371"/>
      <c r="F41" s="371"/>
      <c r="G41" s="371"/>
      <c r="H41" s="10"/>
      <c r="I41" s="10"/>
      <c r="J41" s="10"/>
      <c r="K41" s="10"/>
      <c r="L41" s="10"/>
      <c r="M41" s="10"/>
      <c r="N41" s="10"/>
      <c r="O41" s="10"/>
      <c r="P41" s="10"/>
      <c r="Q41" s="10"/>
      <c r="R41" s="35">
        <f t="shared" si="15"/>
        <v>0</v>
      </c>
      <c r="S41" s="35">
        <f t="shared" si="16"/>
        <v>0</v>
      </c>
      <c r="T41" s="165"/>
      <c r="U41" s="50"/>
      <c r="V41" s="71" t="s">
        <v>135</v>
      </c>
      <c r="W41" s="68"/>
      <c r="X41" s="74">
        <v>313</v>
      </c>
      <c r="Y41" s="73">
        <f t="shared" si="17"/>
        <v>328.65000000000003</v>
      </c>
      <c r="Z41" s="50"/>
      <c r="AA41" s="50"/>
      <c r="AB41" s="50"/>
      <c r="AC41" s="50"/>
      <c r="AD41" s="50"/>
      <c r="AE41" s="50"/>
      <c r="AF41" s="50"/>
      <c r="AG41" s="50"/>
      <c r="AH41" s="50"/>
    </row>
    <row r="42" spans="1:34" x14ac:dyDescent="0.2">
      <c r="A42" s="371" t="s">
        <v>136</v>
      </c>
      <c r="B42" s="371"/>
      <c r="C42" s="371"/>
      <c r="D42" s="371"/>
      <c r="E42" s="371"/>
      <c r="F42" s="371"/>
      <c r="G42" s="371"/>
      <c r="H42" s="10"/>
      <c r="I42" s="10"/>
      <c r="J42" s="10"/>
      <c r="K42" s="10"/>
      <c r="L42" s="10"/>
      <c r="M42" s="10"/>
      <c r="N42" s="10"/>
      <c r="O42" s="10"/>
      <c r="P42" s="10"/>
      <c r="Q42" s="10"/>
      <c r="R42" s="35">
        <f t="shared" si="15"/>
        <v>0</v>
      </c>
      <c r="S42" s="35">
        <f t="shared" si="16"/>
        <v>0</v>
      </c>
      <c r="T42" s="165"/>
      <c r="U42" s="50"/>
      <c r="V42" s="71" t="s">
        <v>137</v>
      </c>
      <c r="W42" s="68"/>
      <c r="X42" s="74">
        <v>500</v>
      </c>
      <c r="Y42" s="73">
        <f>X42*1.05</f>
        <v>525</v>
      </c>
      <c r="Z42" s="50"/>
      <c r="AA42" s="50"/>
      <c r="AB42" s="50"/>
      <c r="AC42" s="50"/>
      <c r="AD42" s="50"/>
      <c r="AE42" s="50"/>
      <c r="AF42" s="50"/>
      <c r="AG42" s="50"/>
      <c r="AH42" s="50"/>
    </row>
    <row r="43" spans="1:34" x14ac:dyDescent="0.2">
      <c r="A43" s="371" t="s">
        <v>138</v>
      </c>
      <c r="B43" s="371"/>
      <c r="C43" s="371"/>
      <c r="D43" s="371"/>
      <c r="E43" s="371"/>
      <c r="F43" s="371"/>
      <c r="G43" s="371"/>
      <c r="H43" s="12"/>
      <c r="I43" s="12"/>
      <c r="J43" s="12"/>
      <c r="K43" s="12"/>
      <c r="L43" s="12"/>
      <c r="M43" s="12"/>
      <c r="N43" s="12"/>
      <c r="O43" s="12"/>
      <c r="P43" s="12"/>
      <c r="Q43" s="12"/>
      <c r="R43" s="99"/>
      <c r="S43" s="99"/>
      <c r="T43" s="165"/>
      <c r="U43" s="50"/>
      <c r="V43" s="122"/>
      <c r="W43" s="123"/>
      <c r="X43" s="123"/>
      <c r="Y43" s="124"/>
      <c r="Z43" s="50"/>
      <c r="AA43" s="50"/>
      <c r="AB43" s="50"/>
      <c r="AC43" s="50"/>
      <c r="AD43" s="50"/>
      <c r="AE43" s="50"/>
      <c r="AF43" s="50"/>
      <c r="AG43" s="50"/>
      <c r="AH43" s="50"/>
    </row>
    <row r="44" spans="1:34" x14ac:dyDescent="0.2">
      <c r="A44" s="371"/>
      <c r="B44" s="371"/>
      <c r="C44" s="371"/>
      <c r="D44" s="371"/>
      <c r="E44" s="371"/>
      <c r="F44" s="371"/>
      <c r="G44" s="371"/>
      <c r="H44" s="10"/>
      <c r="I44" s="10"/>
      <c r="J44" s="10"/>
      <c r="K44" s="10"/>
      <c r="L44" s="10"/>
      <c r="M44" s="10"/>
      <c r="N44" s="10"/>
      <c r="O44" s="10"/>
      <c r="P44" s="10"/>
      <c r="Q44" s="10"/>
      <c r="R44" s="35">
        <f t="shared" ref="R44:R52" si="18">SUM($H44,$J44,$L44,$N44,$P44)</f>
        <v>0</v>
      </c>
      <c r="S44" s="35">
        <f t="shared" ref="S44:S55" si="19">SUM($I44,$K44,$M44,$O44,$Q44)</f>
        <v>0</v>
      </c>
      <c r="T44" s="165"/>
      <c r="U44" s="50"/>
      <c r="V44" s="409" t="s">
        <v>139</v>
      </c>
      <c r="W44" s="410"/>
      <c r="X44" s="410"/>
      <c r="Y44" s="411"/>
      <c r="Z44" s="50"/>
      <c r="AA44" s="50"/>
      <c r="AB44" s="50"/>
      <c r="AC44" s="50"/>
      <c r="AD44" s="50"/>
      <c r="AE44" s="50"/>
      <c r="AF44" s="50"/>
      <c r="AG44" s="50"/>
      <c r="AH44" s="50"/>
    </row>
    <row r="45" spans="1:34" ht="15" customHeight="1" x14ac:dyDescent="0.2">
      <c r="A45" s="371"/>
      <c r="B45" s="371"/>
      <c r="C45" s="371"/>
      <c r="D45" s="371"/>
      <c r="E45" s="371"/>
      <c r="F45" s="371"/>
      <c r="G45" s="371"/>
      <c r="H45" s="10"/>
      <c r="I45" s="10"/>
      <c r="J45" s="10"/>
      <c r="K45" s="10"/>
      <c r="L45" s="10"/>
      <c r="M45" s="10"/>
      <c r="N45" s="10"/>
      <c r="O45" s="10"/>
      <c r="P45" s="10"/>
      <c r="Q45" s="10"/>
      <c r="R45" s="35">
        <f t="shared" si="18"/>
        <v>0</v>
      </c>
      <c r="S45" s="35">
        <f t="shared" si="19"/>
        <v>0</v>
      </c>
      <c r="T45" s="165"/>
      <c r="U45" s="50"/>
      <c r="V45" s="406" t="s">
        <v>217</v>
      </c>
      <c r="W45" s="407"/>
      <c r="X45" s="407"/>
      <c r="Y45" s="408"/>
      <c r="Z45" s="50"/>
      <c r="AA45" s="50"/>
      <c r="AB45" s="50"/>
      <c r="AC45" s="50"/>
      <c r="AD45" s="50"/>
      <c r="AE45" s="50"/>
      <c r="AF45" s="50"/>
      <c r="AG45" s="50"/>
      <c r="AH45" s="50"/>
    </row>
    <row r="46" spans="1:34" ht="15" customHeight="1" x14ac:dyDescent="0.25">
      <c r="A46" s="371"/>
      <c r="B46" s="371"/>
      <c r="C46" s="371"/>
      <c r="D46" s="371"/>
      <c r="E46" s="371"/>
      <c r="F46" s="371"/>
      <c r="G46" s="371"/>
      <c r="H46" s="10"/>
      <c r="I46" s="10"/>
      <c r="J46" s="10"/>
      <c r="K46" s="10"/>
      <c r="L46" s="10"/>
      <c r="M46" s="10"/>
      <c r="N46" s="10"/>
      <c r="O46" s="10"/>
      <c r="P46" s="10"/>
      <c r="Q46" s="10"/>
      <c r="R46" s="35">
        <f t="shared" si="18"/>
        <v>0</v>
      </c>
      <c r="S46" s="35">
        <f t="shared" si="19"/>
        <v>0</v>
      </c>
      <c r="T46" s="165"/>
      <c r="U46" s="50"/>
      <c r="V46" s="394" t="s">
        <v>140</v>
      </c>
      <c r="W46" s="395"/>
      <c r="X46" s="395"/>
      <c r="Y46" s="396"/>
      <c r="Z46" s="50"/>
      <c r="AA46" s="50"/>
      <c r="AB46" s="50"/>
      <c r="AC46" s="50"/>
      <c r="AD46" s="50"/>
      <c r="AE46" s="50"/>
      <c r="AF46" s="50"/>
      <c r="AG46" s="50"/>
      <c r="AH46" s="50"/>
    </row>
    <row r="47" spans="1:34" x14ac:dyDescent="0.2">
      <c r="A47" s="371"/>
      <c r="B47" s="371"/>
      <c r="C47" s="371"/>
      <c r="D47" s="371"/>
      <c r="E47" s="371"/>
      <c r="F47" s="371"/>
      <c r="G47" s="371"/>
      <c r="H47" s="10"/>
      <c r="I47" s="10"/>
      <c r="J47" s="10"/>
      <c r="K47" s="10"/>
      <c r="L47" s="10"/>
      <c r="M47" s="10"/>
      <c r="N47" s="10"/>
      <c r="O47" s="10"/>
      <c r="P47" s="10"/>
      <c r="Q47" s="10"/>
      <c r="R47" s="35">
        <f t="shared" si="18"/>
        <v>0</v>
      </c>
      <c r="S47" s="35">
        <f t="shared" si="19"/>
        <v>0</v>
      </c>
      <c r="T47" s="165"/>
      <c r="U47" s="50"/>
      <c r="V47" s="50"/>
      <c r="W47" s="50"/>
      <c r="X47" s="50"/>
      <c r="Y47" s="50"/>
      <c r="Z47" s="50"/>
      <c r="AA47" s="50"/>
      <c r="AB47" s="50"/>
      <c r="AC47" s="50"/>
      <c r="AD47" s="50"/>
      <c r="AE47" s="50"/>
      <c r="AF47" s="50"/>
      <c r="AG47" s="50"/>
      <c r="AH47" s="50"/>
    </row>
    <row r="48" spans="1:34" x14ac:dyDescent="0.2">
      <c r="A48" s="371"/>
      <c r="B48" s="371"/>
      <c r="C48" s="371"/>
      <c r="D48" s="371"/>
      <c r="E48" s="371"/>
      <c r="F48" s="371"/>
      <c r="G48" s="371"/>
      <c r="H48" s="10"/>
      <c r="I48" s="10"/>
      <c r="J48" s="10"/>
      <c r="K48" s="10"/>
      <c r="L48" s="10"/>
      <c r="M48" s="10"/>
      <c r="N48" s="10"/>
      <c r="O48" s="10"/>
      <c r="P48" s="10"/>
      <c r="Q48" s="10"/>
      <c r="R48" s="35">
        <f t="shared" si="18"/>
        <v>0</v>
      </c>
      <c r="S48" s="35">
        <f t="shared" si="19"/>
        <v>0</v>
      </c>
      <c r="T48" s="165"/>
      <c r="U48" s="50"/>
      <c r="V48" s="50"/>
      <c r="W48" s="50"/>
      <c r="X48" s="50"/>
      <c r="Y48" s="50"/>
      <c r="Z48" s="50"/>
      <c r="AA48" s="50"/>
      <c r="AB48" s="50"/>
      <c r="AC48" s="50"/>
      <c r="AD48" s="50"/>
      <c r="AE48" s="50"/>
      <c r="AF48" s="50"/>
      <c r="AG48" s="50"/>
      <c r="AH48" s="50"/>
    </row>
    <row r="49" spans="1:34" x14ac:dyDescent="0.2">
      <c r="A49" s="371"/>
      <c r="B49" s="371"/>
      <c r="C49" s="371"/>
      <c r="D49" s="371"/>
      <c r="E49" s="371"/>
      <c r="F49" s="371"/>
      <c r="G49" s="371"/>
      <c r="H49" s="10"/>
      <c r="I49" s="10"/>
      <c r="J49" s="10"/>
      <c r="K49" s="10"/>
      <c r="L49" s="10"/>
      <c r="M49" s="10"/>
      <c r="N49" s="10"/>
      <c r="O49" s="10"/>
      <c r="P49" s="10"/>
      <c r="Q49" s="10"/>
      <c r="R49" s="35">
        <f t="shared" si="18"/>
        <v>0</v>
      </c>
      <c r="S49" s="35">
        <f t="shared" si="19"/>
        <v>0</v>
      </c>
      <c r="T49" s="165"/>
      <c r="U49" s="50"/>
      <c r="V49" s="50"/>
      <c r="W49" s="50"/>
      <c r="X49" s="50"/>
      <c r="Y49" s="50"/>
      <c r="Z49" s="50"/>
      <c r="AA49" s="50"/>
      <c r="AB49" s="50"/>
      <c r="AC49" s="50"/>
      <c r="AD49" s="50"/>
      <c r="AE49" s="50"/>
      <c r="AF49" s="50"/>
      <c r="AG49" s="50"/>
      <c r="AH49" s="50"/>
    </row>
    <row r="50" spans="1:34" ht="15.75" thickBot="1" x14ac:dyDescent="0.25">
      <c r="A50" s="372" t="s">
        <v>141</v>
      </c>
      <c r="B50" s="372"/>
      <c r="C50" s="372"/>
      <c r="D50" s="372"/>
      <c r="E50" s="372"/>
      <c r="F50" s="372"/>
      <c r="G50" s="372"/>
      <c r="H50" s="37">
        <f>TRUNC(ROUND(SUM(H44:H49),0),0)</f>
        <v>0</v>
      </c>
      <c r="I50" s="37">
        <f>TRUNC(ROUND(SUM(I44:I49),0),0)</f>
        <v>0</v>
      </c>
      <c r="J50" s="37">
        <f t="shared" ref="J50:Q50" si="20">TRUNC(ROUND(SUM(J44:J49),0),0)</f>
        <v>0</v>
      </c>
      <c r="K50" s="37">
        <f t="shared" si="20"/>
        <v>0</v>
      </c>
      <c r="L50" s="37">
        <f t="shared" si="20"/>
        <v>0</v>
      </c>
      <c r="M50" s="37">
        <f t="shared" si="20"/>
        <v>0</v>
      </c>
      <c r="N50" s="37">
        <f t="shared" si="20"/>
        <v>0</v>
      </c>
      <c r="O50" s="37">
        <f t="shared" si="20"/>
        <v>0</v>
      </c>
      <c r="P50" s="37">
        <f t="shared" si="20"/>
        <v>0</v>
      </c>
      <c r="Q50" s="37">
        <f t="shared" si="20"/>
        <v>0</v>
      </c>
      <c r="R50" s="37">
        <f t="shared" si="18"/>
        <v>0</v>
      </c>
      <c r="S50" s="37">
        <f t="shared" si="19"/>
        <v>0</v>
      </c>
      <c r="T50" s="167"/>
      <c r="U50" s="60"/>
      <c r="V50" s="50"/>
      <c r="W50" s="116"/>
      <c r="X50" s="60"/>
      <c r="Y50" s="60"/>
      <c r="Z50" s="60"/>
      <c r="AA50" s="60"/>
      <c r="AB50" s="60"/>
      <c r="AC50" s="60"/>
      <c r="AD50" s="60"/>
      <c r="AE50" s="60"/>
      <c r="AF50" s="60"/>
      <c r="AG50" s="60"/>
      <c r="AH50" s="60"/>
    </row>
    <row r="51" spans="1:34" x14ac:dyDescent="0.2">
      <c r="A51" s="370"/>
      <c r="B51" s="370"/>
      <c r="C51" s="370"/>
      <c r="D51" s="370"/>
      <c r="E51" s="370"/>
      <c r="F51" s="370"/>
      <c r="G51" s="370"/>
      <c r="H51" s="28"/>
      <c r="I51" s="28"/>
      <c r="J51" s="28"/>
      <c r="K51" s="28"/>
      <c r="L51" s="28"/>
      <c r="M51" s="28"/>
      <c r="N51" s="28"/>
      <c r="O51" s="28"/>
      <c r="P51" s="28"/>
      <c r="Q51" s="28"/>
      <c r="R51" s="103"/>
      <c r="S51" s="103"/>
      <c r="T51" s="167"/>
      <c r="U51" s="61"/>
      <c r="V51" s="397" t="s">
        <v>142</v>
      </c>
      <c r="W51" s="398"/>
      <c r="X51" s="399"/>
      <c r="Y51" s="61"/>
      <c r="Z51" s="61"/>
      <c r="AA51" s="61"/>
      <c r="AB51" s="61"/>
      <c r="AC51" s="61"/>
      <c r="AD51" s="61"/>
      <c r="AE51" s="61"/>
      <c r="AF51" s="61"/>
      <c r="AG51" s="61"/>
      <c r="AH51" s="61"/>
    </row>
    <row r="52" spans="1:34" x14ac:dyDescent="0.2">
      <c r="A52" s="416" t="s">
        <v>143</v>
      </c>
      <c r="B52" s="416"/>
      <c r="C52" s="416"/>
      <c r="D52" s="416"/>
      <c r="E52" s="416"/>
      <c r="F52" s="416"/>
      <c r="G52" s="416"/>
      <c r="H52" s="36">
        <f t="shared" ref="H52:Q52" si="21">SUM(H36,H38:H42,H50)</f>
        <v>0</v>
      </c>
      <c r="I52" s="36">
        <f t="shared" si="21"/>
        <v>0</v>
      </c>
      <c r="J52" s="36">
        <f t="shared" si="21"/>
        <v>0</v>
      </c>
      <c r="K52" s="36">
        <f t="shared" si="21"/>
        <v>0</v>
      </c>
      <c r="L52" s="36">
        <f t="shared" si="21"/>
        <v>0</v>
      </c>
      <c r="M52" s="36">
        <f t="shared" si="21"/>
        <v>0</v>
      </c>
      <c r="N52" s="36">
        <f t="shared" si="21"/>
        <v>0</v>
      </c>
      <c r="O52" s="36">
        <f t="shared" si="21"/>
        <v>0</v>
      </c>
      <c r="P52" s="36">
        <f t="shared" si="21"/>
        <v>0</v>
      </c>
      <c r="Q52" s="36">
        <f t="shared" si="21"/>
        <v>0</v>
      </c>
      <c r="R52" s="36">
        <f t="shared" si="18"/>
        <v>0</v>
      </c>
      <c r="S52" s="36">
        <f t="shared" si="19"/>
        <v>0</v>
      </c>
      <c r="T52" s="166"/>
      <c r="U52" s="61"/>
      <c r="V52" s="135" t="s">
        <v>144</v>
      </c>
      <c r="W52" s="136">
        <v>0</v>
      </c>
      <c r="X52" s="131">
        <f>(R52+R57)*W52</f>
        <v>0</v>
      </c>
      <c r="AA52" s="61"/>
      <c r="AB52" s="61"/>
      <c r="AC52" s="61"/>
      <c r="AD52" s="61"/>
      <c r="AE52" s="61"/>
      <c r="AF52" s="61"/>
      <c r="AG52" s="61"/>
      <c r="AH52" s="61"/>
    </row>
    <row r="53" spans="1:34" ht="22.5" x14ac:dyDescent="0.2">
      <c r="A53" s="370"/>
      <c r="B53" s="370"/>
      <c r="C53" s="370"/>
      <c r="D53" s="370"/>
      <c r="E53" s="370"/>
      <c r="F53" s="370"/>
      <c r="G53" s="370"/>
      <c r="H53" s="36"/>
      <c r="I53" s="36"/>
      <c r="J53" s="36"/>
      <c r="K53" s="36"/>
      <c r="L53" s="86"/>
      <c r="M53" s="37"/>
      <c r="N53" s="86"/>
      <c r="O53" s="37"/>
      <c r="P53" s="86"/>
      <c r="Q53" s="37"/>
      <c r="R53" s="106"/>
      <c r="S53" s="86"/>
      <c r="T53" s="166"/>
      <c r="U53" s="61"/>
      <c r="V53" s="135" t="s">
        <v>145</v>
      </c>
      <c r="W53" s="137">
        <v>0</v>
      </c>
      <c r="X53" s="131">
        <f>R80*W53</f>
        <v>0</v>
      </c>
      <c r="AA53" s="61"/>
      <c r="AB53" s="61"/>
      <c r="AC53" s="61"/>
      <c r="AD53" s="61"/>
      <c r="AE53" s="61"/>
      <c r="AF53" s="61"/>
      <c r="AG53" s="61"/>
      <c r="AH53" s="61"/>
    </row>
    <row r="54" spans="1:34" x14ac:dyDescent="0.2">
      <c r="A54" s="29" t="s">
        <v>146</v>
      </c>
      <c r="B54" s="29"/>
      <c r="C54" s="62"/>
      <c r="D54" s="373">
        <v>0</v>
      </c>
      <c r="E54" s="373"/>
      <c r="F54" s="29"/>
      <c r="G54" s="29"/>
      <c r="H54" s="37">
        <f>ROUND(H52*D54,0)</f>
        <v>0</v>
      </c>
      <c r="I54" s="86"/>
      <c r="J54" s="37">
        <f>ROUND(D54*J52,0)</f>
        <v>0</v>
      </c>
      <c r="K54" s="86"/>
      <c r="L54" s="37">
        <f>TRUNC(ROUND(L52*$D$54,0),0)</f>
        <v>0</v>
      </c>
      <c r="M54" s="37"/>
      <c r="N54" s="37">
        <f>TRUNC(ROUND(N52*$D$54,0),0)</f>
        <v>0</v>
      </c>
      <c r="O54" s="37"/>
      <c r="P54" s="37">
        <f>TRUNC(ROUND(P52*$D$54,0),0)</f>
        <v>0</v>
      </c>
      <c r="Q54" s="37"/>
      <c r="R54" s="37">
        <f>H54+J54+L54+N54+P54</f>
        <v>0</v>
      </c>
      <c r="S54" s="86"/>
      <c r="T54" s="167"/>
      <c r="U54" s="61"/>
      <c r="V54" s="400" t="s">
        <v>147</v>
      </c>
      <c r="W54" s="401"/>
      <c r="X54" s="132">
        <f>IF(X52&lt;X53,X52,X53)</f>
        <v>0</v>
      </c>
      <c r="AA54" s="61"/>
      <c r="AB54" s="61"/>
      <c r="AC54" s="61"/>
      <c r="AD54" s="61"/>
      <c r="AE54" s="61"/>
      <c r="AF54" s="61"/>
      <c r="AG54" s="61"/>
      <c r="AH54" s="61"/>
    </row>
    <row r="55" spans="1:34" x14ac:dyDescent="0.2">
      <c r="A55" s="29" t="s">
        <v>150</v>
      </c>
      <c r="B55" s="29"/>
      <c r="C55" s="62"/>
      <c r="D55" s="373">
        <v>0</v>
      </c>
      <c r="E55" s="373"/>
      <c r="F55" s="29"/>
      <c r="G55" s="29"/>
      <c r="H55" s="37"/>
      <c r="I55" s="37">
        <f>ROUND(D55*I52,0)</f>
        <v>0</v>
      </c>
      <c r="J55" s="37"/>
      <c r="K55" s="37">
        <f>ROUND(D55*K52,0)</f>
        <v>0</v>
      </c>
      <c r="L55" s="37"/>
      <c r="M55" s="37">
        <f>TRUNC(ROUND(M52*$D55,0),0)</f>
        <v>0</v>
      </c>
      <c r="N55" s="37"/>
      <c r="O55" s="37">
        <f>TRUNC(ROUND(O52*$D55,0),0)</f>
        <v>0</v>
      </c>
      <c r="P55" s="37"/>
      <c r="Q55" s="37">
        <f>TRUNC(ROUND(Q52*$D55,0),0)</f>
        <v>0</v>
      </c>
      <c r="R55" s="37"/>
      <c r="S55" s="37">
        <f t="shared" si="19"/>
        <v>0</v>
      </c>
      <c r="T55" s="167"/>
      <c r="U55" s="61"/>
      <c r="V55" s="402" t="s">
        <v>149</v>
      </c>
      <c r="W55" s="403"/>
      <c r="X55" s="133" t="str">
        <f>IF(X53&lt;X52, "Yes", "No")</f>
        <v>No</v>
      </c>
      <c r="Y55" s="61"/>
      <c r="Z55" s="61"/>
      <c r="AA55" s="61"/>
      <c r="AB55" s="61"/>
      <c r="AC55" s="61"/>
      <c r="AD55" s="61"/>
      <c r="AE55" s="61"/>
      <c r="AF55" s="61"/>
      <c r="AG55" s="61"/>
      <c r="AH55" s="61"/>
    </row>
    <row r="56" spans="1:34" ht="15.75" thickBot="1" x14ac:dyDescent="0.25">
      <c r="A56" s="29" t="s">
        <v>188</v>
      </c>
      <c r="B56" s="29"/>
      <c r="C56" s="62"/>
      <c r="D56" s="373">
        <v>0</v>
      </c>
      <c r="E56" s="373"/>
      <c r="F56" s="29"/>
      <c r="G56" s="29"/>
      <c r="H56" s="37"/>
      <c r="I56" s="37">
        <f>ROUND(H52*D56,0)</f>
        <v>0</v>
      </c>
      <c r="J56" s="37"/>
      <c r="K56" s="37">
        <f>ROUND(J52*D56,0)</f>
        <v>0</v>
      </c>
      <c r="L56" s="37"/>
      <c r="M56" s="37">
        <f>ROUND(L52*D56,0)</f>
        <v>0</v>
      </c>
      <c r="N56" s="37"/>
      <c r="O56" s="37">
        <f>ROUND(N52*D56,0)</f>
        <v>0</v>
      </c>
      <c r="P56" s="37"/>
      <c r="Q56" s="37">
        <f>ROUND(P52*D56,0)</f>
        <v>0</v>
      </c>
      <c r="R56" s="37"/>
      <c r="S56" s="37"/>
      <c r="T56" s="167"/>
      <c r="U56" s="61"/>
      <c r="V56" s="404"/>
      <c r="W56" s="405"/>
      <c r="X56" s="134" t="str">
        <f>IF(X53&lt;X52, X52-X53, "N/A")</f>
        <v>N/A</v>
      </c>
      <c r="Y56" s="6"/>
      <c r="Z56" s="6"/>
      <c r="AA56" s="61"/>
      <c r="AB56" s="61"/>
      <c r="AC56" s="61"/>
      <c r="AD56" s="61"/>
      <c r="AE56" s="61"/>
      <c r="AF56" s="61"/>
      <c r="AG56" s="61"/>
      <c r="AH56" s="61"/>
    </row>
    <row r="57" spans="1:34" x14ac:dyDescent="0.2">
      <c r="A57" s="30" t="s">
        <v>151</v>
      </c>
      <c r="B57" s="29"/>
      <c r="C57" s="62"/>
      <c r="D57" s="464"/>
      <c r="E57" s="465"/>
      <c r="F57" s="29"/>
      <c r="G57" s="29"/>
      <c r="H57" s="36">
        <f>TRUNC(ROUND(X100,0),0)</f>
        <v>0</v>
      </c>
      <c r="I57" s="36"/>
      <c r="J57" s="36">
        <f>TRUNC(ROUND(Z100,0),0)</f>
        <v>0</v>
      </c>
      <c r="K57" s="36"/>
      <c r="L57" s="36">
        <f>TRUNC(ROUND(AB100,0),0)</f>
        <v>0</v>
      </c>
      <c r="M57" s="37"/>
      <c r="N57" s="36">
        <f>TRUNC(ROUND(AD100,0),0)</f>
        <v>0</v>
      </c>
      <c r="O57" s="37"/>
      <c r="P57" s="36">
        <f>TRUNC(ROUND(AF100,0),0)</f>
        <v>0</v>
      </c>
      <c r="Q57" s="37"/>
      <c r="R57" s="36">
        <f>H57+J57+L57+N57+P57</f>
        <v>0</v>
      </c>
      <c r="S57" s="37"/>
      <c r="T57" s="166"/>
      <c r="U57" s="61"/>
      <c r="X57" s="6"/>
      <c r="Y57" s="6"/>
      <c r="Z57" s="6"/>
      <c r="AA57" s="61"/>
      <c r="AB57" s="61"/>
      <c r="AC57" s="61"/>
      <c r="AD57" s="61"/>
      <c r="AE57" s="61"/>
      <c r="AF57" s="61"/>
      <c r="AG57" s="61"/>
      <c r="AH57" s="61"/>
    </row>
    <row r="58" spans="1:34" ht="15.75" x14ac:dyDescent="0.25">
      <c r="A58" s="29" t="s">
        <v>152</v>
      </c>
      <c r="B58" s="29"/>
      <c r="C58" s="62"/>
      <c r="D58" s="373">
        <v>0</v>
      </c>
      <c r="E58" s="373"/>
      <c r="F58" s="29"/>
      <c r="G58" s="29"/>
      <c r="H58" s="37">
        <f>TRUNC(ROUND(H57*$D$58,0),0)</f>
        <v>0</v>
      </c>
      <c r="I58" s="37"/>
      <c r="J58" s="37">
        <f>TRUNC(ROUND(J57*$D$58,0),0)</f>
        <v>0</v>
      </c>
      <c r="K58" s="37"/>
      <c r="L58" s="37">
        <f>TRUNC(ROUND(L57*$D$58,0),0)</f>
        <v>0</v>
      </c>
      <c r="M58" s="37"/>
      <c r="N58" s="37">
        <f>TRUNC(ROUND(N57*$D$58,0),0)</f>
        <v>0</v>
      </c>
      <c r="O58" s="37"/>
      <c r="P58" s="37">
        <f>TRUNC(ROUND(P57*$D$58,0),0)</f>
        <v>0</v>
      </c>
      <c r="Q58" s="36"/>
      <c r="R58" s="37">
        <f>H58+J58+L58+N58+P58</f>
        <v>0</v>
      </c>
      <c r="S58" s="36"/>
      <c r="T58" s="167"/>
      <c r="U58" s="61"/>
      <c r="X58" s="63"/>
      <c r="Y58" s="63"/>
      <c r="Z58" s="63"/>
      <c r="AA58" s="61"/>
      <c r="AB58" s="61"/>
      <c r="AC58" s="61"/>
      <c r="AD58" s="61"/>
      <c r="AE58" s="61"/>
      <c r="AF58" s="61"/>
      <c r="AG58" s="61"/>
      <c r="AH58" s="61"/>
    </row>
    <row r="59" spans="1:34" ht="24.75" customHeight="1" x14ac:dyDescent="0.2">
      <c r="A59" s="463" t="s">
        <v>153</v>
      </c>
      <c r="B59" s="463"/>
      <c r="C59" s="463"/>
      <c r="D59" s="463"/>
      <c r="E59" s="463"/>
      <c r="F59" s="463"/>
      <c r="G59" s="463"/>
      <c r="H59" s="28"/>
      <c r="I59" s="28"/>
      <c r="J59" s="28"/>
      <c r="K59" s="28"/>
      <c r="L59" s="28"/>
      <c r="M59" s="28"/>
      <c r="N59" s="28"/>
      <c r="O59" s="28"/>
      <c r="P59" s="28"/>
      <c r="Q59" s="28"/>
      <c r="R59" s="103"/>
      <c r="S59" s="103"/>
      <c r="T59" s="167"/>
      <c r="U59" s="6"/>
      <c r="X59" s="64"/>
      <c r="Y59" s="65"/>
      <c r="Z59" s="65"/>
      <c r="AA59" s="6"/>
      <c r="AB59" s="6"/>
      <c r="AC59" s="6"/>
      <c r="AD59" s="6"/>
      <c r="AE59" s="6"/>
      <c r="AF59" s="6"/>
      <c r="AG59" s="6"/>
      <c r="AH59" s="6"/>
    </row>
    <row r="60" spans="1:34" x14ac:dyDescent="0.2">
      <c r="A60" s="31" t="s">
        <v>154</v>
      </c>
      <c r="B60" s="31" t="s">
        <v>222</v>
      </c>
      <c r="C60" s="32"/>
      <c r="D60" s="156" t="s">
        <v>155</v>
      </c>
      <c r="E60" s="121"/>
      <c r="F60" s="1" t="s">
        <v>156</v>
      </c>
      <c r="G60" s="33"/>
      <c r="H60" s="10">
        <f>TRUNC(ROUND($C60*$E60*($C24+$C25)*(1-$G60),0),0)</f>
        <v>0</v>
      </c>
      <c r="I60" s="10">
        <f>TRUNC(ROUND($C60*$E60*($C24+$C25)*$G60,0),0)</f>
        <v>0</v>
      </c>
      <c r="J60" s="10">
        <f>TRUNC(ROUND(H60*1.05,0),0)</f>
        <v>0</v>
      </c>
      <c r="K60" s="10">
        <f>TRUNC(ROUND(I60*1.05,0),0)</f>
        <v>0</v>
      </c>
      <c r="L60" s="10">
        <f t="shared" ref="L60:Q60" si="22">TRUNC(ROUND(J60*1.05,0),0)</f>
        <v>0</v>
      </c>
      <c r="M60" s="10">
        <f t="shared" si="22"/>
        <v>0</v>
      </c>
      <c r="N60" s="10">
        <f t="shared" si="22"/>
        <v>0</v>
      </c>
      <c r="O60" s="10">
        <f t="shared" si="22"/>
        <v>0</v>
      </c>
      <c r="P60" s="10">
        <f t="shared" si="22"/>
        <v>0</v>
      </c>
      <c r="Q60" s="10">
        <f t="shared" si="22"/>
        <v>0</v>
      </c>
      <c r="R60" s="35">
        <f t="shared" ref="R60:R81" si="23">SUM($H60,$J60,$L60,$N60,$P60)</f>
        <v>0</v>
      </c>
      <c r="S60" s="35">
        <f t="shared" ref="S60:S81" si="24">SUM($I60,$K60,$M60,$O60,$Q60)</f>
        <v>0</v>
      </c>
      <c r="T60" s="165"/>
      <c r="U60" s="6"/>
      <c r="Z60" s="66"/>
      <c r="AA60" s="6"/>
      <c r="AB60" s="6"/>
      <c r="AC60" s="6"/>
      <c r="AD60" s="6"/>
      <c r="AE60" s="6"/>
      <c r="AF60" s="6"/>
      <c r="AG60" s="6"/>
      <c r="AH60" s="6"/>
    </row>
    <row r="61" spans="1:34" x14ac:dyDescent="0.2">
      <c r="A61" s="371" t="s">
        <v>157</v>
      </c>
      <c r="B61" s="371"/>
      <c r="C61" s="371"/>
      <c r="D61" s="371"/>
      <c r="E61" s="371"/>
      <c r="F61" s="371"/>
      <c r="G61" s="371"/>
      <c r="H61" s="10"/>
      <c r="I61" s="10"/>
      <c r="J61" s="10"/>
      <c r="K61" s="10"/>
      <c r="L61" s="10"/>
      <c r="M61" s="10"/>
      <c r="N61" s="10"/>
      <c r="O61" s="10"/>
      <c r="P61" s="10"/>
      <c r="Q61" s="10"/>
      <c r="R61" s="35">
        <f t="shared" si="23"/>
        <v>0</v>
      </c>
      <c r="S61" s="35">
        <f t="shared" si="24"/>
        <v>0</v>
      </c>
      <c r="T61" s="165"/>
      <c r="U61" s="6"/>
      <c r="Z61" s="66"/>
      <c r="AA61" s="6"/>
      <c r="AB61" s="6"/>
      <c r="AC61" s="6"/>
      <c r="AD61" s="6"/>
      <c r="AE61" s="6"/>
      <c r="AF61" s="6"/>
      <c r="AG61" s="6"/>
      <c r="AH61" s="6"/>
    </row>
    <row r="62" spans="1:34" x14ac:dyDescent="0.2">
      <c r="A62" s="371" t="s">
        <v>158</v>
      </c>
      <c r="B62" s="371"/>
      <c r="C62" s="371"/>
      <c r="D62" s="371"/>
      <c r="E62" s="371"/>
      <c r="F62" s="371"/>
      <c r="G62" s="371"/>
      <c r="H62" s="10"/>
      <c r="I62" s="10"/>
      <c r="J62" s="10"/>
      <c r="K62" s="10"/>
      <c r="L62" s="10"/>
      <c r="M62" s="10"/>
      <c r="N62" s="10"/>
      <c r="O62" s="10"/>
      <c r="P62" s="10"/>
      <c r="Q62" s="10"/>
      <c r="R62" s="35">
        <f t="shared" si="23"/>
        <v>0</v>
      </c>
      <c r="S62" s="35">
        <f t="shared" si="24"/>
        <v>0</v>
      </c>
      <c r="T62" s="165"/>
      <c r="U62" s="6"/>
      <c r="Z62" s="66"/>
      <c r="AA62" s="6"/>
      <c r="AB62" s="6"/>
      <c r="AC62" s="6"/>
      <c r="AD62" s="6"/>
      <c r="AE62" s="6"/>
      <c r="AF62" s="6"/>
      <c r="AG62" s="6"/>
      <c r="AH62" s="6"/>
    </row>
    <row r="63" spans="1:34" x14ac:dyDescent="0.2">
      <c r="A63" s="371" t="s">
        <v>159</v>
      </c>
      <c r="B63" s="371"/>
      <c r="C63" s="371"/>
      <c r="D63" s="371"/>
      <c r="E63" s="371"/>
      <c r="F63" s="371"/>
      <c r="G63" s="371"/>
      <c r="H63" s="10"/>
      <c r="I63" s="10"/>
      <c r="J63" s="10"/>
      <c r="K63" s="10"/>
      <c r="L63" s="10"/>
      <c r="M63" s="10"/>
      <c r="N63" s="10"/>
      <c r="O63" s="10"/>
      <c r="P63" s="10"/>
      <c r="Q63" s="10"/>
      <c r="R63" s="35">
        <f t="shared" si="23"/>
        <v>0</v>
      </c>
      <c r="S63" s="35">
        <f t="shared" si="24"/>
        <v>0</v>
      </c>
      <c r="T63" s="165"/>
      <c r="U63" s="50"/>
      <c r="Z63" s="66"/>
      <c r="AA63" s="50"/>
      <c r="AB63" s="50"/>
      <c r="AC63" s="50"/>
      <c r="AD63" s="50"/>
      <c r="AE63" s="50"/>
      <c r="AF63" s="50"/>
      <c r="AG63" s="50"/>
      <c r="AH63" s="50"/>
    </row>
    <row r="64" spans="1:34" x14ac:dyDescent="0.2">
      <c r="A64" s="371" t="s">
        <v>160</v>
      </c>
      <c r="B64" s="371"/>
      <c r="C64" s="371"/>
      <c r="D64" s="371"/>
      <c r="E64" s="371"/>
      <c r="F64" s="371"/>
      <c r="G64" s="371"/>
      <c r="H64" s="10"/>
      <c r="I64" s="10"/>
      <c r="J64" s="10"/>
      <c r="K64" s="10"/>
      <c r="L64" s="10"/>
      <c r="M64" s="10"/>
      <c r="N64" s="10"/>
      <c r="O64" s="10"/>
      <c r="P64" s="10"/>
      <c r="Q64" s="10"/>
      <c r="R64" s="35">
        <f t="shared" si="23"/>
        <v>0</v>
      </c>
      <c r="S64" s="35">
        <f t="shared" si="24"/>
        <v>0</v>
      </c>
      <c r="T64" s="165"/>
      <c r="U64" s="50"/>
      <c r="Z64" s="50"/>
      <c r="AA64" s="50"/>
      <c r="AB64" s="50"/>
      <c r="AC64" s="50"/>
      <c r="AD64" s="50"/>
      <c r="AE64" s="50"/>
      <c r="AF64" s="50"/>
      <c r="AG64" s="50"/>
      <c r="AH64" s="50"/>
    </row>
    <row r="65" spans="1:34" x14ac:dyDescent="0.2">
      <c r="A65" s="371" t="s">
        <v>190</v>
      </c>
      <c r="B65" s="371"/>
      <c r="C65" s="371"/>
      <c r="D65" s="371"/>
      <c r="E65" s="371"/>
      <c r="F65" s="371"/>
      <c r="G65" s="371"/>
      <c r="H65" s="10"/>
      <c r="I65" s="10"/>
      <c r="J65" s="10"/>
      <c r="K65" s="10"/>
      <c r="L65" s="10"/>
      <c r="M65" s="10"/>
      <c r="N65" s="10"/>
      <c r="O65" s="10"/>
      <c r="P65" s="10"/>
      <c r="Q65" s="10"/>
      <c r="R65" s="35">
        <f t="shared" si="23"/>
        <v>0</v>
      </c>
      <c r="S65" s="35">
        <f t="shared" si="24"/>
        <v>0</v>
      </c>
      <c r="T65" s="165"/>
      <c r="U65" s="50"/>
      <c r="Z65" s="75"/>
      <c r="AA65" s="50"/>
      <c r="AB65" s="50"/>
      <c r="AC65" s="50"/>
      <c r="AD65" s="50"/>
      <c r="AE65" s="50"/>
      <c r="AF65" s="50"/>
      <c r="AG65" s="50"/>
      <c r="AH65" s="50"/>
    </row>
    <row r="66" spans="1:34" x14ac:dyDescent="0.2">
      <c r="A66" s="371" t="s">
        <v>191</v>
      </c>
      <c r="B66" s="371"/>
      <c r="C66" s="371"/>
      <c r="D66" s="371"/>
      <c r="E66" s="371"/>
      <c r="F66" s="371"/>
      <c r="G66" s="371"/>
      <c r="H66" s="10"/>
      <c r="I66" s="10"/>
      <c r="J66" s="10"/>
      <c r="K66" s="10"/>
      <c r="L66" s="10"/>
      <c r="M66" s="10"/>
      <c r="N66" s="10"/>
      <c r="O66" s="10"/>
      <c r="P66" s="10"/>
      <c r="Q66" s="10"/>
      <c r="R66" s="35">
        <f t="shared" si="23"/>
        <v>0</v>
      </c>
      <c r="S66" s="35">
        <f t="shared" si="24"/>
        <v>0</v>
      </c>
      <c r="T66" s="165"/>
      <c r="U66" s="50"/>
      <c r="Z66" s="76"/>
      <c r="AA66" s="50"/>
      <c r="AB66" s="50"/>
      <c r="AC66" s="50"/>
      <c r="AD66" s="50"/>
      <c r="AE66" s="50"/>
      <c r="AF66" s="50"/>
      <c r="AG66" s="50"/>
      <c r="AH66" s="50"/>
    </row>
    <row r="67" spans="1:34" x14ac:dyDescent="0.2">
      <c r="A67" s="371" t="s">
        <v>192</v>
      </c>
      <c r="B67" s="371"/>
      <c r="C67" s="371"/>
      <c r="D67" s="371"/>
      <c r="E67" s="371"/>
      <c r="F67" s="371"/>
      <c r="G67" s="371"/>
      <c r="H67" s="10"/>
      <c r="I67" s="10"/>
      <c r="J67" s="10"/>
      <c r="K67" s="10"/>
      <c r="L67" s="10"/>
      <c r="M67" s="10"/>
      <c r="N67" s="10"/>
      <c r="O67" s="10"/>
      <c r="P67" s="10"/>
      <c r="Q67" s="10"/>
      <c r="R67" s="35">
        <f t="shared" si="23"/>
        <v>0</v>
      </c>
      <c r="S67" s="35">
        <f t="shared" si="24"/>
        <v>0</v>
      </c>
      <c r="T67" s="165"/>
      <c r="U67" s="50"/>
      <c r="Z67" s="76"/>
      <c r="AA67" s="50"/>
      <c r="AB67" s="50"/>
      <c r="AC67" s="50"/>
      <c r="AD67" s="50"/>
      <c r="AE67" s="50"/>
      <c r="AF67" s="50"/>
      <c r="AG67" s="50"/>
      <c r="AH67" s="50"/>
    </row>
    <row r="68" spans="1:34" x14ac:dyDescent="0.2">
      <c r="A68" s="371" t="s">
        <v>193</v>
      </c>
      <c r="B68" s="371"/>
      <c r="C68" s="371"/>
      <c r="D68" s="371"/>
      <c r="E68" s="371"/>
      <c r="F68" s="371"/>
      <c r="G68" s="371"/>
      <c r="H68" s="10"/>
      <c r="I68" s="10"/>
      <c r="J68" s="10"/>
      <c r="K68" s="10"/>
      <c r="L68" s="10"/>
      <c r="M68" s="10"/>
      <c r="N68" s="10"/>
      <c r="O68" s="10"/>
      <c r="P68" s="10"/>
      <c r="Q68" s="10"/>
      <c r="R68" s="35">
        <f t="shared" si="23"/>
        <v>0</v>
      </c>
      <c r="S68" s="35">
        <f t="shared" si="24"/>
        <v>0</v>
      </c>
      <c r="T68" s="165"/>
      <c r="U68" s="50"/>
      <c r="Z68" s="76"/>
      <c r="AA68" s="50"/>
      <c r="AB68" s="50"/>
      <c r="AC68" s="50"/>
      <c r="AD68" s="50"/>
      <c r="AE68" s="50"/>
      <c r="AF68" s="50"/>
      <c r="AG68" s="50"/>
      <c r="AH68" s="50"/>
    </row>
    <row r="69" spans="1:34" x14ac:dyDescent="0.2">
      <c r="A69" s="371" t="s">
        <v>165</v>
      </c>
      <c r="B69" s="371"/>
      <c r="C69" s="371"/>
      <c r="D69" s="371"/>
      <c r="E69" s="371"/>
      <c r="F69" s="371"/>
      <c r="G69" s="371"/>
      <c r="H69" s="10"/>
      <c r="I69" s="10"/>
      <c r="J69" s="10"/>
      <c r="K69" s="10"/>
      <c r="L69" s="10"/>
      <c r="M69" s="10"/>
      <c r="N69" s="10"/>
      <c r="O69" s="10"/>
      <c r="P69" s="10"/>
      <c r="Q69" s="10"/>
      <c r="R69" s="35">
        <f t="shared" si="23"/>
        <v>0</v>
      </c>
      <c r="S69" s="35">
        <f t="shared" si="24"/>
        <v>0</v>
      </c>
      <c r="T69" s="165"/>
      <c r="U69" s="50"/>
      <c r="Z69" s="76"/>
      <c r="AA69" s="50"/>
      <c r="AB69" s="50"/>
      <c r="AC69" s="50"/>
      <c r="AD69" s="50"/>
      <c r="AE69" s="50"/>
      <c r="AF69" s="50"/>
      <c r="AG69" s="50"/>
      <c r="AH69" s="50"/>
    </row>
    <row r="70" spans="1:34" ht="15" customHeight="1" x14ac:dyDescent="0.2">
      <c r="A70" s="419" t="s">
        <v>166</v>
      </c>
      <c r="B70" s="420"/>
      <c r="C70" s="452"/>
      <c r="D70" s="453"/>
      <c r="E70" s="453"/>
      <c r="F70" s="453"/>
      <c r="G70" s="454"/>
      <c r="H70" s="10"/>
      <c r="I70" s="10"/>
      <c r="J70" s="10"/>
      <c r="K70" s="10"/>
      <c r="L70" s="10"/>
      <c r="M70" s="10"/>
      <c r="N70" s="10"/>
      <c r="O70" s="10"/>
      <c r="P70" s="10"/>
      <c r="Q70" s="10"/>
      <c r="R70" s="35">
        <f t="shared" si="23"/>
        <v>0</v>
      </c>
      <c r="S70" s="35">
        <f t="shared" si="24"/>
        <v>0</v>
      </c>
      <c r="T70" s="165"/>
      <c r="U70" s="50"/>
      <c r="Z70" s="77"/>
      <c r="AA70" s="50"/>
      <c r="AB70" s="50"/>
      <c r="AC70" s="50"/>
      <c r="AD70" s="50"/>
      <c r="AE70" s="50"/>
      <c r="AF70" s="50"/>
      <c r="AG70" s="50"/>
      <c r="AH70" s="50"/>
    </row>
    <row r="71" spans="1:34" x14ac:dyDescent="0.2">
      <c r="A71" s="419" t="s">
        <v>167</v>
      </c>
      <c r="B71" s="420"/>
      <c r="C71" s="452"/>
      <c r="D71" s="453"/>
      <c r="E71" s="453"/>
      <c r="F71" s="453"/>
      <c r="G71" s="454"/>
      <c r="H71" s="10"/>
      <c r="I71" s="10"/>
      <c r="J71" s="10"/>
      <c r="K71" s="10"/>
      <c r="L71" s="10"/>
      <c r="M71" s="10"/>
      <c r="N71" s="10"/>
      <c r="O71" s="10"/>
      <c r="P71" s="10"/>
      <c r="Q71" s="10"/>
      <c r="R71" s="35">
        <f t="shared" si="23"/>
        <v>0</v>
      </c>
      <c r="S71" s="35">
        <f t="shared" si="24"/>
        <v>0</v>
      </c>
      <c r="T71" s="165"/>
      <c r="U71" s="50"/>
      <c r="Z71" s="2"/>
      <c r="AA71" s="50"/>
      <c r="AB71" s="50"/>
      <c r="AC71" s="50"/>
      <c r="AD71" s="50"/>
      <c r="AE71" s="50"/>
      <c r="AF71" s="50"/>
      <c r="AG71" s="50"/>
      <c r="AH71" s="50"/>
    </row>
    <row r="72" spans="1:34" x14ac:dyDescent="0.2">
      <c r="A72" s="419" t="s">
        <v>168</v>
      </c>
      <c r="B72" s="420"/>
      <c r="C72" s="452"/>
      <c r="D72" s="453"/>
      <c r="E72" s="453"/>
      <c r="F72" s="453"/>
      <c r="G72" s="454"/>
      <c r="H72" s="10"/>
      <c r="I72" s="10"/>
      <c r="J72" s="10"/>
      <c r="K72" s="10"/>
      <c r="L72" s="10"/>
      <c r="M72" s="10"/>
      <c r="N72" s="10"/>
      <c r="O72" s="10"/>
      <c r="P72" s="10"/>
      <c r="Q72" s="10"/>
      <c r="R72" s="35">
        <f t="shared" si="23"/>
        <v>0</v>
      </c>
      <c r="S72" s="35">
        <f t="shared" si="24"/>
        <v>0</v>
      </c>
      <c r="T72" s="165"/>
      <c r="U72" s="50"/>
      <c r="Z72" s="2"/>
      <c r="AA72" s="50"/>
      <c r="AB72" s="50"/>
      <c r="AC72" s="50"/>
      <c r="AD72" s="50"/>
      <c r="AE72" s="50"/>
      <c r="AF72" s="50"/>
      <c r="AG72" s="50"/>
      <c r="AH72" s="50"/>
    </row>
    <row r="73" spans="1:34" x14ac:dyDescent="0.2">
      <c r="A73" s="419" t="s">
        <v>169</v>
      </c>
      <c r="B73" s="420"/>
      <c r="C73" s="452"/>
      <c r="D73" s="453"/>
      <c r="E73" s="453"/>
      <c r="F73" s="453"/>
      <c r="G73" s="454"/>
      <c r="H73" s="10"/>
      <c r="I73" s="10"/>
      <c r="J73" s="10"/>
      <c r="K73" s="10"/>
      <c r="L73" s="10"/>
      <c r="M73" s="10"/>
      <c r="N73" s="10"/>
      <c r="O73" s="10"/>
      <c r="P73" s="10"/>
      <c r="Q73" s="10"/>
      <c r="R73" s="35">
        <f t="shared" si="23"/>
        <v>0</v>
      </c>
      <c r="S73" s="35">
        <f t="shared" si="24"/>
        <v>0</v>
      </c>
      <c r="T73" s="165"/>
      <c r="U73" s="50"/>
      <c r="Z73" s="50"/>
      <c r="AA73" s="50"/>
      <c r="AB73" s="50"/>
      <c r="AC73" s="50"/>
      <c r="AD73" s="50"/>
      <c r="AE73" s="50"/>
      <c r="AF73" s="50"/>
      <c r="AG73" s="50"/>
      <c r="AH73" s="50"/>
    </row>
    <row r="74" spans="1:34" x14ac:dyDescent="0.2">
      <c r="A74" s="419" t="s">
        <v>170</v>
      </c>
      <c r="B74" s="420"/>
      <c r="C74" s="452"/>
      <c r="D74" s="453"/>
      <c r="E74" s="453"/>
      <c r="F74" s="453"/>
      <c r="G74" s="454"/>
      <c r="H74" s="10"/>
      <c r="I74" s="10"/>
      <c r="J74" s="10"/>
      <c r="K74" s="10"/>
      <c r="L74" s="10"/>
      <c r="M74" s="10"/>
      <c r="N74" s="10"/>
      <c r="O74" s="10"/>
      <c r="P74" s="10"/>
      <c r="Q74" s="10"/>
      <c r="R74" s="35">
        <f t="shared" si="23"/>
        <v>0</v>
      </c>
      <c r="S74" s="35">
        <f t="shared" si="24"/>
        <v>0</v>
      </c>
      <c r="T74" s="165"/>
      <c r="U74" s="50"/>
      <c r="Z74" s="50"/>
      <c r="AA74" s="50"/>
      <c r="AB74" s="50"/>
      <c r="AC74" s="50"/>
      <c r="AD74" s="50"/>
      <c r="AE74" s="50"/>
      <c r="AF74" s="50"/>
      <c r="AG74" s="50"/>
      <c r="AH74" s="50"/>
    </row>
    <row r="75" spans="1:34" x14ac:dyDescent="0.2">
      <c r="A75" s="419" t="s">
        <v>171</v>
      </c>
      <c r="B75" s="420"/>
      <c r="C75" s="452"/>
      <c r="D75" s="453"/>
      <c r="E75" s="453"/>
      <c r="F75" s="453"/>
      <c r="G75" s="454"/>
      <c r="H75" s="10"/>
      <c r="I75" s="10"/>
      <c r="J75" s="10"/>
      <c r="K75" s="10"/>
      <c r="L75" s="10"/>
      <c r="M75" s="10"/>
      <c r="N75" s="10"/>
      <c r="O75" s="10"/>
      <c r="P75" s="10"/>
      <c r="Q75" s="10"/>
      <c r="R75" s="35">
        <f t="shared" si="23"/>
        <v>0</v>
      </c>
      <c r="S75" s="35">
        <f t="shared" si="24"/>
        <v>0</v>
      </c>
      <c r="T75" s="165"/>
      <c r="U75" s="50"/>
      <c r="Z75" s="50"/>
      <c r="AA75" s="50"/>
      <c r="AB75" s="50"/>
      <c r="AC75" s="50"/>
      <c r="AD75" s="50"/>
      <c r="AE75" s="50"/>
      <c r="AF75" s="50"/>
      <c r="AG75" s="50"/>
      <c r="AH75" s="50"/>
    </row>
    <row r="76" spans="1:34" ht="15" customHeight="1" x14ac:dyDescent="0.2">
      <c r="A76" s="419" t="s">
        <v>172</v>
      </c>
      <c r="B76" s="420"/>
      <c r="C76" s="452"/>
      <c r="D76" s="453"/>
      <c r="E76" s="453"/>
      <c r="F76" s="453"/>
      <c r="G76" s="454"/>
      <c r="H76" s="10"/>
      <c r="I76" s="10"/>
      <c r="J76" s="10"/>
      <c r="K76" s="10"/>
      <c r="L76" s="10"/>
      <c r="M76" s="10"/>
      <c r="N76" s="10"/>
      <c r="O76" s="10"/>
      <c r="P76" s="10"/>
      <c r="Q76" s="10"/>
      <c r="R76" s="35">
        <f t="shared" si="23"/>
        <v>0</v>
      </c>
      <c r="S76" s="35">
        <f t="shared" si="24"/>
        <v>0</v>
      </c>
      <c r="T76" s="165"/>
      <c r="U76" s="50"/>
      <c r="Z76" s="50"/>
      <c r="AA76" s="50"/>
      <c r="AB76" s="50"/>
      <c r="AC76" s="50"/>
      <c r="AD76" s="50"/>
      <c r="AE76" s="50"/>
      <c r="AF76" s="50"/>
      <c r="AG76" s="50"/>
      <c r="AH76" s="50"/>
    </row>
    <row r="77" spans="1:34" ht="15" customHeight="1" x14ac:dyDescent="0.2">
      <c r="A77" s="419" t="s">
        <v>173</v>
      </c>
      <c r="B77" s="420"/>
      <c r="C77" s="452"/>
      <c r="D77" s="453"/>
      <c r="E77" s="453"/>
      <c r="F77" s="453"/>
      <c r="G77" s="454"/>
      <c r="H77" s="10"/>
      <c r="I77" s="10"/>
      <c r="J77" s="10"/>
      <c r="K77" s="10"/>
      <c r="L77" s="10"/>
      <c r="M77" s="10"/>
      <c r="N77" s="10"/>
      <c r="O77" s="10"/>
      <c r="P77" s="10"/>
      <c r="Q77" s="10"/>
      <c r="R77" s="35">
        <f t="shared" si="23"/>
        <v>0</v>
      </c>
      <c r="S77" s="35">
        <f t="shared" si="24"/>
        <v>0</v>
      </c>
      <c r="T77" s="165"/>
      <c r="U77" s="50"/>
      <c r="Z77" s="50"/>
      <c r="AA77" s="50"/>
      <c r="AB77" s="50"/>
      <c r="AC77" s="50"/>
      <c r="AD77" s="50"/>
      <c r="AE77" s="50"/>
      <c r="AF77" s="50"/>
      <c r="AG77" s="50"/>
      <c r="AH77" s="50"/>
    </row>
    <row r="78" spans="1:34" x14ac:dyDescent="0.2">
      <c r="A78" s="419" t="s">
        <v>174</v>
      </c>
      <c r="B78" s="420"/>
      <c r="C78" s="452"/>
      <c r="D78" s="453"/>
      <c r="E78" s="453"/>
      <c r="F78" s="453"/>
      <c r="G78" s="454"/>
      <c r="H78" s="10"/>
      <c r="I78" s="10"/>
      <c r="J78" s="10"/>
      <c r="K78" s="10"/>
      <c r="L78" s="10"/>
      <c r="M78" s="10"/>
      <c r="N78" s="10"/>
      <c r="O78" s="10"/>
      <c r="P78" s="10"/>
      <c r="Q78" s="10"/>
      <c r="R78" s="35">
        <f t="shared" si="23"/>
        <v>0</v>
      </c>
      <c r="S78" s="35">
        <f t="shared" si="24"/>
        <v>0</v>
      </c>
      <c r="T78" s="165"/>
      <c r="U78" s="50"/>
      <c r="Z78" s="50"/>
      <c r="AA78" s="50"/>
      <c r="AB78" s="50"/>
      <c r="AC78" s="50"/>
      <c r="AD78" s="50"/>
      <c r="AE78" s="50"/>
      <c r="AF78" s="50"/>
      <c r="AG78" s="50"/>
      <c r="AH78" s="50"/>
    </row>
    <row r="79" spans="1:34" x14ac:dyDescent="0.2">
      <c r="A79" s="419" t="s">
        <v>175</v>
      </c>
      <c r="B79" s="420"/>
      <c r="C79" s="452"/>
      <c r="D79" s="453"/>
      <c r="E79" s="453"/>
      <c r="F79" s="453"/>
      <c r="G79" s="454"/>
      <c r="H79" s="10"/>
      <c r="I79" s="10"/>
      <c r="J79" s="10"/>
      <c r="K79" s="10"/>
      <c r="L79" s="10"/>
      <c r="M79" s="10"/>
      <c r="N79" s="10"/>
      <c r="O79" s="10"/>
      <c r="P79" s="10"/>
      <c r="Q79" s="10"/>
      <c r="R79" s="35">
        <f t="shared" si="23"/>
        <v>0</v>
      </c>
      <c r="S79" s="35">
        <f t="shared" si="24"/>
        <v>0</v>
      </c>
      <c r="T79" s="165"/>
      <c r="U79" s="50"/>
      <c r="Z79" s="50"/>
      <c r="AA79" s="50"/>
      <c r="AB79" s="50"/>
      <c r="AC79" s="50"/>
      <c r="AD79" s="50"/>
      <c r="AE79" s="50"/>
      <c r="AF79" s="50"/>
      <c r="AG79" s="50"/>
      <c r="AH79" s="50"/>
    </row>
    <row r="80" spans="1:34" x14ac:dyDescent="0.2">
      <c r="A80" s="422" t="s">
        <v>176</v>
      </c>
      <c r="B80" s="422"/>
      <c r="C80" s="422"/>
      <c r="D80" s="422"/>
      <c r="E80" s="422"/>
      <c r="F80" s="422"/>
      <c r="G80" s="422"/>
      <c r="H80" s="37">
        <f t="shared" ref="H80:Q80" si="25">TRUNC(ROUND(SUM(H36,H38:H42,H50,H60:H79),0),0)</f>
        <v>0</v>
      </c>
      <c r="I80" s="37">
        <f t="shared" si="25"/>
        <v>0</v>
      </c>
      <c r="J80" s="37">
        <f t="shared" si="25"/>
        <v>0</v>
      </c>
      <c r="K80" s="37">
        <f t="shared" si="25"/>
        <v>0</v>
      </c>
      <c r="L80" s="37">
        <f t="shared" si="25"/>
        <v>0</v>
      </c>
      <c r="M80" s="37">
        <f t="shared" si="25"/>
        <v>0</v>
      </c>
      <c r="N80" s="37">
        <f t="shared" si="25"/>
        <v>0</v>
      </c>
      <c r="O80" s="37">
        <f t="shared" si="25"/>
        <v>0</v>
      </c>
      <c r="P80" s="37">
        <f t="shared" si="25"/>
        <v>0</v>
      </c>
      <c r="Q80" s="37">
        <f t="shared" si="25"/>
        <v>0</v>
      </c>
      <c r="R80" s="37">
        <f t="shared" si="23"/>
        <v>0</v>
      </c>
      <c r="S80" s="37">
        <f t="shared" si="24"/>
        <v>0</v>
      </c>
      <c r="T80" s="167"/>
      <c r="U80" s="50"/>
      <c r="V80" s="50"/>
      <c r="W80" s="50"/>
      <c r="X80" s="50"/>
      <c r="Y80" s="50"/>
      <c r="Z80" s="50"/>
      <c r="AA80" s="50"/>
      <c r="AB80" s="50"/>
      <c r="AC80" s="50"/>
      <c r="AD80" s="50"/>
      <c r="AE80" s="50"/>
      <c r="AF80" s="50"/>
      <c r="AG80" s="50"/>
      <c r="AH80" s="50"/>
    </row>
    <row r="81" spans="1:34" x14ac:dyDescent="0.2">
      <c r="A81" s="422" t="s">
        <v>177</v>
      </c>
      <c r="B81" s="422"/>
      <c r="C81" s="422"/>
      <c r="D81" s="422"/>
      <c r="E81" s="422"/>
      <c r="F81" s="422"/>
      <c r="G81" s="422"/>
      <c r="H81" s="38">
        <f>H80+H54+H58</f>
        <v>0</v>
      </c>
      <c r="I81" s="38">
        <f>SUM(I55,I56,I80)</f>
        <v>0</v>
      </c>
      <c r="J81" s="38">
        <f>J80+J54+J58</f>
        <v>0</v>
      </c>
      <c r="K81" s="38">
        <f>SUM(K55,K56,K80)</f>
        <v>0</v>
      </c>
      <c r="L81" s="38">
        <f>L80+L54+L58</f>
        <v>0</v>
      </c>
      <c r="M81" s="38">
        <f>SUM(M55,M56,M80)</f>
        <v>0</v>
      </c>
      <c r="N81" s="38">
        <f>N80+N54+N58</f>
        <v>0</v>
      </c>
      <c r="O81" s="38">
        <f>SUM(O55,O56,O80)</f>
        <v>0</v>
      </c>
      <c r="P81" s="38">
        <f>P80+P54+P58</f>
        <v>0</v>
      </c>
      <c r="Q81" s="38">
        <f>SUM(Q55,Q56,Q80)</f>
        <v>0</v>
      </c>
      <c r="R81" s="38">
        <f t="shared" si="23"/>
        <v>0</v>
      </c>
      <c r="S81" s="38">
        <f t="shared" si="24"/>
        <v>0</v>
      </c>
      <c r="T81" s="168"/>
      <c r="U81" s="50"/>
      <c r="V81" s="50"/>
      <c r="W81" s="50"/>
      <c r="X81" s="50"/>
      <c r="Y81" s="50"/>
      <c r="Z81" s="50"/>
      <c r="AA81" s="50"/>
      <c r="AB81" s="50"/>
      <c r="AC81" s="50"/>
      <c r="AD81" s="50"/>
      <c r="AE81" s="50"/>
      <c r="AF81" s="50"/>
      <c r="AG81" s="50"/>
      <c r="AH81" s="50"/>
    </row>
    <row r="82" spans="1:34" x14ac:dyDescent="0.2">
      <c r="A82" s="34"/>
      <c r="B82" s="34"/>
      <c r="C82" s="34"/>
      <c r="D82" s="34"/>
      <c r="E82" s="34"/>
      <c r="F82" s="34"/>
      <c r="G82" s="34"/>
      <c r="H82" s="34"/>
      <c r="I82" s="34"/>
      <c r="J82" s="34"/>
      <c r="K82" s="34"/>
      <c r="L82" s="34"/>
      <c r="M82" s="34"/>
      <c r="N82" s="34"/>
      <c r="O82" s="34"/>
      <c r="P82" s="34"/>
      <c r="Q82" s="34"/>
      <c r="R82" s="104"/>
      <c r="S82" s="104"/>
      <c r="T82" s="105"/>
      <c r="U82" s="50"/>
      <c r="V82" s="50"/>
      <c r="W82" s="50"/>
      <c r="X82" s="50"/>
      <c r="Y82" s="50"/>
      <c r="Z82" s="50"/>
      <c r="AA82" s="50"/>
      <c r="AB82" s="50"/>
      <c r="AC82" s="50"/>
      <c r="AD82" s="50"/>
      <c r="AE82" s="50"/>
      <c r="AF82" s="50"/>
      <c r="AG82" s="50"/>
      <c r="AH82" s="50"/>
    </row>
    <row r="83" spans="1:34" x14ac:dyDescent="0.2">
      <c r="A83" s="34"/>
      <c r="B83" s="34"/>
      <c r="C83" s="34"/>
      <c r="D83" s="34"/>
      <c r="E83" s="34"/>
      <c r="F83" s="34"/>
      <c r="G83" s="34"/>
      <c r="H83" s="34"/>
      <c r="I83" s="34"/>
      <c r="J83" s="34"/>
      <c r="K83" s="34"/>
      <c r="L83" s="34"/>
      <c r="M83" s="34"/>
      <c r="N83" s="34"/>
      <c r="O83" s="34"/>
      <c r="P83" s="34"/>
      <c r="Q83" s="34"/>
      <c r="R83" s="104"/>
      <c r="S83" s="104"/>
      <c r="T83" s="105"/>
      <c r="U83" s="50"/>
      <c r="V83" s="50"/>
      <c r="W83" s="50"/>
      <c r="X83" s="50"/>
      <c r="Y83" s="50"/>
      <c r="Z83" s="50"/>
      <c r="AA83" s="50"/>
      <c r="AB83" s="50"/>
      <c r="AC83" s="50"/>
      <c r="AD83" s="50"/>
      <c r="AE83" s="50"/>
      <c r="AF83" s="50"/>
      <c r="AG83" s="50"/>
      <c r="AH83" s="50"/>
    </row>
    <row r="84" spans="1:34" x14ac:dyDescent="0.2">
      <c r="A84" s="418" t="s">
        <v>178</v>
      </c>
      <c r="B84" s="418"/>
      <c r="C84" s="421" t="s">
        <v>179</v>
      </c>
      <c r="D84" s="421"/>
      <c r="E84" s="421"/>
      <c r="F84" s="421"/>
      <c r="G84" s="421"/>
      <c r="H84" s="40" t="e">
        <f>H80/$R$80*$X$53</f>
        <v>#DIV/0!</v>
      </c>
      <c r="I84" s="40"/>
      <c r="J84" s="40" t="e">
        <f>J80/$R$80*$X$53</f>
        <v>#DIV/0!</v>
      </c>
      <c r="K84" s="40"/>
      <c r="L84" s="40" t="e">
        <f>L80/$R$80*$X$53</f>
        <v>#DIV/0!</v>
      </c>
      <c r="M84" s="40"/>
      <c r="N84" s="40" t="e">
        <f>N80/$R$80*$X$53</f>
        <v>#DIV/0!</v>
      </c>
      <c r="O84" s="40"/>
      <c r="P84" s="40" t="e">
        <f>P80/$R$80*$X$53</f>
        <v>#DIV/0!</v>
      </c>
      <c r="Q84" s="40"/>
      <c r="R84" s="40" t="e">
        <f>SUM($H84,$J84,$L84,$N84,$P84)</f>
        <v>#DIV/0!</v>
      </c>
      <c r="S84" s="40"/>
      <c r="T84" s="40"/>
      <c r="U84" s="50"/>
      <c r="V84" s="50"/>
      <c r="W84" s="50"/>
      <c r="X84" s="50"/>
      <c r="Y84" s="50"/>
      <c r="Z84" s="50"/>
      <c r="AA84" s="50"/>
      <c r="AB84" s="50"/>
      <c r="AC84" s="50"/>
      <c r="AD84" s="50"/>
      <c r="AE84" s="50"/>
      <c r="AF84" s="50"/>
      <c r="AG84" s="50"/>
      <c r="AH84" s="50"/>
    </row>
    <row r="85" spans="1:34" x14ac:dyDescent="0.2">
      <c r="A85" s="418"/>
      <c r="B85" s="418"/>
      <c r="C85" s="421" t="s">
        <v>177</v>
      </c>
      <c r="D85" s="421"/>
      <c r="E85" s="421"/>
      <c r="F85" s="421"/>
      <c r="G85" s="421"/>
      <c r="H85" s="40" t="e">
        <f>H80+H84</f>
        <v>#DIV/0!</v>
      </c>
      <c r="I85" s="40"/>
      <c r="J85" s="40" t="e">
        <f>J80+J84</f>
        <v>#DIV/0!</v>
      </c>
      <c r="K85" s="40"/>
      <c r="L85" s="40" t="e">
        <f>L80+L84</f>
        <v>#DIV/0!</v>
      </c>
      <c r="M85" s="40"/>
      <c r="N85" s="40" t="e">
        <f>N80+N84</f>
        <v>#DIV/0!</v>
      </c>
      <c r="O85" s="40"/>
      <c r="P85" s="40" t="e">
        <f>P80+P84</f>
        <v>#DIV/0!</v>
      </c>
      <c r="Q85" s="40"/>
      <c r="R85" s="40" t="e">
        <f>SUM($H85,$J85,$L85,$N85,$P85)</f>
        <v>#DIV/0!</v>
      </c>
      <c r="S85" s="40"/>
      <c r="T85" s="40"/>
      <c r="U85" s="80" t="e">
        <f>IF(R81&lt;R85,R81,R85)</f>
        <v>#DIV/0!</v>
      </c>
      <c r="V85" s="81" t="s">
        <v>201</v>
      </c>
      <c r="W85" s="50"/>
      <c r="X85" s="50"/>
      <c r="Y85" s="50"/>
      <c r="Z85" s="50"/>
      <c r="AA85" s="50"/>
      <c r="AB85" s="50"/>
      <c r="AC85" s="50"/>
      <c r="AD85" s="50"/>
      <c r="AE85" s="50"/>
      <c r="AF85" s="50"/>
      <c r="AG85" s="50"/>
      <c r="AH85" s="50"/>
    </row>
    <row r="86" spans="1:34" ht="18" x14ac:dyDescent="0.25">
      <c r="A86" s="455"/>
      <c r="B86" s="455"/>
      <c r="C86" s="455"/>
      <c r="D86" s="455"/>
      <c r="E86" s="455"/>
      <c r="F86" s="455"/>
      <c r="G86" s="455"/>
      <c r="H86" s="455"/>
      <c r="I86" s="455"/>
      <c r="J86" s="455"/>
      <c r="K86" s="455"/>
      <c r="L86" s="455"/>
      <c r="M86" s="455"/>
      <c r="N86" s="455"/>
      <c r="O86" s="455"/>
      <c r="P86" s="455"/>
      <c r="Q86" s="455"/>
      <c r="R86" s="455"/>
      <c r="S86" s="455"/>
      <c r="T86" s="105"/>
      <c r="U86" s="42"/>
      <c r="V86" s="42"/>
      <c r="W86" s="42"/>
      <c r="X86" s="42"/>
      <c r="Y86" s="42"/>
      <c r="Z86" s="42"/>
      <c r="AA86" s="42"/>
      <c r="AB86" s="42"/>
      <c r="AC86" s="42"/>
      <c r="AD86" s="42"/>
      <c r="AE86" s="42"/>
      <c r="AF86" s="42"/>
      <c r="AG86" s="42"/>
      <c r="AH86" s="42"/>
    </row>
    <row r="87" spans="1:34" x14ac:dyDescent="0.2">
      <c r="A87" s="462" t="s">
        <v>195</v>
      </c>
      <c r="B87" s="462"/>
      <c r="C87" s="462"/>
      <c r="D87" s="462"/>
      <c r="E87" s="462"/>
      <c r="F87" s="462"/>
      <c r="G87" s="462"/>
      <c r="H87" s="462"/>
      <c r="I87" s="462"/>
      <c r="J87" s="462"/>
      <c r="K87" s="462"/>
      <c r="L87" s="462"/>
      <c r="M87" s="462"/>
      <c r="N87" s="462"/>
      <c r="O87" s="462"/>
      <c r="P87" s="462"/>
      <c r="Q87" s="462"/>
      <c r="R87" s="462"/>
      <c r="S87" s="462"/>
      <c r="T87" s="462"/>
      <c r="U87" s="50"/>
      <c r="V87" s="50"/>
      <c r="W87" s="50"/>
      <c r="X87" s="50" t="s">
        <v>181</v>
      </c>
      <c r="Y87" s="50"/>
      <c r="Z87" s="50"/>
      <c r="AA87" s="50"/>
      <c r="AB87" s="50"/>
      <c r="AC87" s="50"/>
      <c r="AD87" s="50"/>
      <c r="AE87" s="50"/>
      <c r="AF87" s="50"/>
      <c r="AG87" s="50"/>
      <c r="AH87" s="50"/>
    </row>
    <row r="88" spans="1:34" x14ac:dyDescent="0.2">
      <c r="A88" s="50"/>
      <c r="B88" s="417" t="s">
        <v>182</v>
      </c>
      <c r="C88" s="417"/>
      <c r="D88" s="417"/>
      <c r="E88" s="50"/>
      <c r="F88" s="417" t="s">
        <v>196</v>
      </c>
      <c r="G88" s="417"/>
      <c r="H88" s="417"/>
      <c r="I88" s="82"/>
      <c r="J88" s="461" t="s">
        <v>199</v>
      </c>
      <c r="K88" s="461"/>
      <c r="L88" s="461"/>
      <c r="M88" s="82"/>
      <c r="N88" s="461" t="s">
        <v>202</v>
      </c>
      <c r="O88" s="461"/>
      <c r="P88" s="461"/>
      <c r="Q88" s="82"/>
      <c r="R88" s="461" t="s">
        <v>204</v>
      </c>
      <c r="S88" s="461"/>
      <c r="T88" s="461"/>
      <c r="U88" s="149"/>
      <c r="V88" s="50"/>
      <c r="W88" s="50"/>
      <c r="X88" s="150" t="str">
        <f>+H8</f>
        <v>Year 1</v>
      </c>
      <c r="Y88" s="150"/>
      <c r="Z88" s="150" t="str">
        <f>+J8</f>
        <v>Year 2</v>
      </c>
      <c r="AA88" s="150"/>
      <c r="AB88" s="150" t="str">
        <f>+L8</f>
        <v>Year 3</v>
      </c>
      <c r="AC88" s="150"/>
      <c r="AD88" s="150" t="str">
        <f>+N8</f>
        <v>Year 4</v>
      </c>
      <c r="AE88" s="150"/>
      <c r="AF88" s="150" t="str">
        <f>+P8</f>
        <v>Year 5</v>
      </c>
      <c r="AG88" s="150"/>
      <c r="AH88" s="50"/>
    </row>
    <row r="89" spans="1:34" x14ac:dyDescent="0.2">
      <c r="A89" s="50"/>
      <c r="B89" s="151" t="s">
        <v>183</v>
      </c>
      <c r="C89" s="151" t="s">
        <v>184</v>
      </c>
      <c r="D89" s="50" t="s">
        <v>185</v>
      </c>
      <c r="E89" s="50"/>
      <c r="F89" s="151" t="s">
        <v>183</v>
      </c>
      <c r="G89" s="151" t="s">
        <v>184</v>
      </c>
      <c r="H89" s="151" t="s">
        <v>185</v>
      </c>
      <c r="I89" s="50"/>
      <c r="J89" s="151" t="s">
        <v>183</v>
      </c>
      <c r="K89" s="151" t="s">
        <v>184</v>
      </c>
      <c r="L89" s="151" t="s">
        <v>185</v>
      </c>
      <c r="M89" s="149"/>
      <c r="N89" s="151" t="s">
        <v>183</v>
      </c>
      <c r="O89" s="151" t="s">
        <v>184</v>
      </c>
      <c r="P89" s="151" t="s">
        <v>185</v>
      </c>
      <c r="Q89" s="149"/>
      <c r="R89" s="151" t="s">
        <v>183</v>
      </c>
      <c r="S89" s="151" t="s">
        <v>184</v>
      </c>
      <c r="T89" s="151" t="s">
        <v>185</v>
      </c>
      <c r="V89" s="50"/>
      <c r="W89" s="50" t="s">
        <v>186</v>
      </c>
      <c r="X89" s="159" t="str">
        <f t="shared" ref="X89:AG89" si="26">H9</f>
        <v>Sponsor</v>
      </c>
      <c r="Y89" s="159" t="str">
        <f t="shared" si="26"/>
        <v>UA</v>
      </c>
      <c r="Z89" s="159" t="str">
        <f t="shared" si="26"/>
        <v>Sponsor</v>
      </c>
      <c r="AA89" s="159" t="str">
        <f t="shared" si="26"/>
        <v>UA</v>
      </c>
      <c r="AB89" s="159" t="str">
        <f t="shared" si="26"/>
        <v>Sponsor</v>
      </c>
      <c r="AC89" s="159" t="str">
        <f t="shared" si="26"/>
        <v>UA</v>
      </c>
      <c r="AD89" s="159" t="str">
        <f t="shared" si="26"/>
        <v>Sponsor</v>
      </c>
      <c r="AE89" s="159" t="str">
        <f t="shared" si="26"/>
        <v>UA</v>
      </c>
      <c r="AF89" s="159" t="str">
        <f t="shared" si="26"/>
        <v>Sponsor</v>
      </c>
      <c r="AG89" s="159" t="str">
        <f t="shared" si="26"/>
        <v>UA</v>
      </c>
      <c r="AH89" s="50"/>
    </row>
    <row r="90" spans="1:34" x14ac:dyDescent="0.2">
      <c r="A90" s="50"/>
      <c r="B90" s="149">
        <f t="shared" ref="B90:B99" si="27">+H70</f>
        <v>0</v>
      </c>
      <c r="C90" s="50">
        <f>X90*$D$58</f>
        <v>0</v>
      </c>
      <c r="D90" s="149">
        <f>B90+C90</f>
        <v>0</v>
      </c>
      <c r="F90" s="149">
        <f t="shared" ref="F90:F99" si="28">+J70</f>
        <v>0</v>
      </c>
      <c r="G90" s="149">
        <f>Z90*$D$58</f>
        <v>0</v>
      </c>
      <c r="H90" s="149">
        <f>F90+G90</f>
        <v>0</v>
      </c>
      <c r="I90" s="50"/>
      <c r="J90" s="149">
        <f t="shared" ref="J90:J99" si="29">+L70</f>
        <v>0</v>
      </c>
      <c r="K90" s="50">
        <f>AB90*$D$58</f>
        <v>0</v>
      </c>
      <c r="L90" s="149">
        <f>J90+K90</f>
        <v>0</v>
      </c>
      <c r="M90" s="149"/>
      <c r="N90" s="149">
        <f t="shared" ref="N90:N99" si="30">+N70</f>
        <v>0</v>
      </c>
      <c r="O90" s="50">
        <f>AD90*$D$58</f>
        <v>0</v>
      </c>
      <c r="P90" s="149">
        <f>N90+O90</f>
        <v>0</v>
      </c>
      <c r="Q90" s="149"/>
      <c r="R90" s="149">
        <f t="shared" ref="R90:R99" si="31">+P70</f>
        <v>0</v>
      </c>
      <c r="S90" s="50">
        <f>AF90*$D$58</f>
        <v>0</v>
      </c>
      <c r="T90" s="149">
        <f t="shared" ref="T90:T99" si="32">R90+S90</f>
        <v>0</v>
      </c>
      <c r="V90" s="50"/>
      <c r="W90" s="50" t="str">
        <f t="shared" ref="W90:W99" si="33">IF(C70=0,"None",C70)</f>
        <v>None</v>
      </c>
      <c r="X90" s="10">
        <f t="shared" ref="X90:X99" si="34">(IF(OR(H70=0,H70=""),0,(IF(H70&lt;=25000,H70,25000))))</f>
        <v>0</v>
      </c>
      <c r="Y90" s="10">
        <f t="shared" ref="Y90:Y99" si="35">(IF(OR(I70=0,I70=""),0,(IF(I70&lt;=25000,I70,25000))))</f>
        <v>0</v>
      </c>
      <c r="Z90" s="10">
        <f t="shared" ref="Z90:Z99" si="36">IF(Z$124="N/A",0,IF(OR(J70=0,J70=""),0,(IF(H70+J70&lt;=25000,J70,25000-X90))))</f>
        <v>0</v>
      </c>
      <c r="AA90" s="10">
        <f t="shared" ref="AA90:AA99" si="37">IF(AA$124="N/A",0,IF(OR(K70=0,K70=""),0,(IF(I70+K70&lt;=25000,K70,25000-Y90))))</f>
        <v>0</v>
      </c>
      <c r="AB90" s="10">
        <f t="shared" ref="AB90:AB99" si="38">IF(AB$124="N/A",0,IF(OR(L70=0,L70=""),0,(IF(H70+J70+L70&lt;=25000,L70,25000-X90-Z90))))</f>
        <v>0</v>
      </c>
      <c r="AC90" s="10">
        <f t="shared" ref="AC90:AC99" si="39">IF(AC$124="N/A",0,IF(OR(M70=0,M70=""),0,(IF(I70+K70+M70&lt;=25000,M70,25000-Y90-AA90))))</f>
        <v>0</v>
      </c>
      <c r="AD90" s="10">
        <f t="shared" ref="AD90:AD99" si="40">IF(AD$124="N/A",0,IF(OR(N70=0,N70=""),0,(IF(H70+J70+L70+N70&lt;=25000,N70,25000-X90-Z90-AB90))))</f>
        <v>0</v>
      </c>
      <c r="AE90" s="10">
        <f t="shared" ref="AE90:AE99" si="41">IF(AE$124="N/A",0,IF(OR(O70=0,O70=""),0,(IF(I70+K70+M70+O70&lt;=25000,O70,25000-Y90-AA90-AC90))))</f>
        <v>0</v>
      </c>
      <c r="AF90" s="10">
        <f t="shared" ref="AF90:AF99" si="42">IF(AF$124="N/A",0,IF(OR(P70=0,P70=""),0,(IF(H70+J70+L70+N70+P70&lt;=25000,P70,25000-X90-Z90-AB90-AD90))))</f>
        <v>0</v>
      </c>
      <c r="AG90" s="10">
        <f t="shared" ref="AG90:AG99" si="43">IF(AG$124="N/A",0,IF(OR(Q70=0,Q70=""),0,(IF(I70+K70+M70+O70+Q70&lt;=25000,Q70,25000-Y90-AA90-AC90-AE90))))</f>
        <v>0</v>
      </c>
      <c r="AH90" s="50"/>
    </row>
    <row r="91" spans="1:34" x14ac:dyDescent="0.2">
      <c r="A91" s="50"/>
      <c r="B91" s="149">
        <f t="shared" si="27"/>
        <v>0</v>
      </c>
      <c r="C91" s="50">
        <f t="shared" ref="C91:C99" si="44">X91*$D$58</f>
        <v>0</v>
      </c>
      <c r="D91" s="149">
        <f t="shared" ref="D91:D99" si="45">B91+C91</f>
        <v>0</v>
      </c>
      <c r="F91" s="149">
        <f t="shared" si="28"/>
        <v>0</v>
      </c>
      <c r="G91" s="149">
        <f t="shared" ref="G91:G99" si="46">Z91*$D$58</f>
        <v>0</v>
      </c>
      <c r="H91" s="149">
        <f t="shared" ref="H91:H99" si="47">F91+G91</f>
        <v>0</v>
      </c>
      <c r="I91" s="50"/>
      <c r="J91" s="149">
        <f t="shared" si="29"/>
        <v>0</v>
      </c>
      <c r="K91" s="50">
        <f t="shared" ref="K91:K99" si="48">AB91*$D$58</f>
        <v>0</v>
      </c>
      <c r="L91" s="149">
        <f>J91+K91</f>
        <v>0</v>
      </c>
      <c r="M91" s="149"/>
      <c r="N91" s="149">
        <f t="shared" si="30"/>
        <v>0</v>
      </c>
      <c r="O91" s="50">
        <f t="shared" ref="O91:O99" si="49">AD91*$D$58</f>
        <v>0</v>
      </c>
      <c r="P91" s="149">
        <f>N91+O91</f>
        <v>0</v>
      </c>
      <c r="Q91" s="149"/>
      <c r="R91" s="149">
        <f t="shared" si="31"/>
        <v>0</v>
      </c>
      <c r="S91" s="50">
        <f t="shared" ref="S91:S99" si="50">AF91*$D$58</f>
        <v>0</v>
      </c>
      <c r="T91" s="149">
        <f t="shared" si="32"/>
        <v>0</v>
      </c>
      <c r="V91" s="50"/>
      <c r="W91" s="50" t="str">
        <f t="shared" si="33"/>
        <v>None</v>
      </c>
      <c r="X91" s="10">
        <f t="shared" si="34"/>
        <v>0</v>
      </c>
      <c r="Y91" s="10">
        <f t="shared" si="35"/>
        <v>0</v>
      </c>
      <c r="Z91" s="10">
        <f t="shared" si="36"/>
        <v>0</v>
      </c>
      <c r="AA91" s="10">
        <f t="shared" si="37"/>
        <v>0</v>
      </c>
      <c r="AB91" s="10">
        <f t="shared" si="38"/>
        <v>0</v>
      </c>
      <c r="AC91" s="10">
        <f t="shared" si="39"/>
        <v>0</v>
      </c>
      <c r="AD91" s="10">
        <f t="shared" si="40"/>
        <v>0</v>
      </c>
      <c r="AE91" s="10">
        <f t="shared" si="41"/>
        <v>0</v>
      </c>
      <c r="AF91" s="10">
        <f t="shared" si="42"/>
        <v>0</v>
      </c>
      <c r="AG91" s="10">
        <f t="shared" si="43"/>
        <v>0</v>
      </c>
      <c r="AH91" s="50"/>
    </row>
    <row r="92" spans="1:34" x14ac:dyDescent="0.2">
      <c r="A92" s="60"/>
      <c r="B92" s="149">
        <f t="shared" si="27"/>
        <v>0</v>
      </c>
      <c r="C92" s="50">
        <f t="shared" si="44"/>
        <v>0</v>
      </c>
      <c r="D92" s="149">
        <f t="shared" si="45"/>
        <v>0</v>
      </c>
      <c r="F92" s="149">
        <f t="shared" si="28"/>
        <v>0</v>
      </c>
      <c r="G92" s="149">
        <f t="shared" si="46"/>
        <v>0</v>
      </c>
      <c r="H92" s="149">
        <f t="shared" si="47"/>
        <v>0</v>
      </c>
      <c r="I92" s="50"/>
      <c r="J92" s="149">
        <f t="shared" si="29"/>
        <v>0</v>
      </c>
      <c r="K92" s="50">
        <f t="shared" si="48"/>
        <v>0</v>
      </c>
      <c r="L92" s="149">
        <f t="shared" ref="L92:L99" si="51">J92+K92</f>
        <v>0</v>
      </c>
      <c r="M92" s="83"/>
      <c r="N92" s="149">
        <f t="shared" si="30"/>
        <v>0</v>
      </c>
      <c r="O92" s="50">
        <f t="shared" si="49"/>
        <v>0</v>
      </c>
      <c r="P92" s="149">
        <f t="shared" ref="P92:P99" si="52">N92+O92</f>
        <v>0</v>
      </c>
      <c r="Q92" s="83"/>
      <c r="R92" s="149">
        <f t="shared" si="31"/>
        <v>0</v>
      </c>
      <c r="S92" s="50">
        <f t="shared" si="50"/>
        <v>0</v>
      </c>
      <c r="T92" s="149">
        <f t="shared" si="32"/>
        <v>0</v>
      </c>
      <c r="V92" s="50"/>
      <c r="W92" s="50" t="str">
        <f t="shared" si="33"/>
        <v>None</v>
      </c>
      <c r="X92" s="10">
        <f t="shared" si="34"/>
        <v>0</v>
      </c>
      <c r="Y92" s="10">
        <f t="shared" si="35"/>
        <v>0</v>
      </c>
      <c r="Z92" s="10">
        <f t="shared" si="36"/>
        <v>0</v>
      </c>
      <c r="AA92" s="10">
        <f t="shared" si="37"/>
        <v>0</v>
      </c>
      <c r="AB92" s="10">
        <f t="shared" si="38"/>
        <v>0</v>
      </c>
      <c r="AC92" s="10">
        <f t="shared" si="39"/>
        <v>0</v>
      </c>
      <c r="AD92" s="10">
        <f t="shared" si="40"/>
        <v>0</v>
      </c>
      <c r="AE92" s="10">
        <f t="shared" si="41"/>
        <v>0</v>
      </c>
      <c r="AF92" s="10">
        <f t="shared" si="42"/>
        <v>0</v>
      </c>
      <c r="AG92" s="10">
        <f t="shared" si="43"/>
        <v>0</v>
      </c>
      <c r="AH92" s="50"/>
    </row>
    <row r="93" spans="1:34" x14ac:dyDescent="0.2">
      <c r="A93" s="61"/>
      <c r="B93" s="149">
        <f t="shared" si="27"/>
        <v>0</v>
      </c>
      <c r="C93" s="50">
        <f t="shared" si="44"/>
        <v>0</v>
      </c>
      <c r="D93" s="149">
        <f t="shared" si="45"/>
        <v>0</v>
      </c>
      <c r="F93" s="149">
        <f t="shared" si="28"/>
        <v>0</v>
      </c>
      <c r="G93" s="149">
        <f t="shared" si="46"/>
        <v>0</v>
      </c>
      <c r="H93" s="149">
        <f t="shared" si="47"/>
        <v>0</v>
      </c>
      <c r="I93" s="50"/>
      <c r="J93" s="149">
        <f t="shared" si="29"/>
        <v>0</v>
      </c>
      <c r="K93" s="50">
        <f t="shared" si="48"/>
        <v>0</v>
      </c>
      <c r="L93" s="149">
        <f t="shared" si="51"/>
        <v>0</v>
      </c>
      <c r="M93" s="160"/>
      <c r="N93" s="149">
        <f t="shared" si="30"/>
        <v>0</v>
      </c>
      <c r="O93" s="50">
        <f t="shared" si="49"/>
        <v>0</v>
      </c>
      <c r="P93" s="149">
        <f t="shared" si="52"/>
        <v>0</v>
      </c>
      <c r="Q93" s="160"/>
      <c r="R93" s="149">
        <f t="shared" si="31"/>
        <v>0</v>
      </c>
      <c r="S93" s="50">
        <f t="shared" si="50"/>
        <v>0</v>
      </c>
      <c r="T93" s="149">
        <f t="shared" si="32"/>
        <v>0</v>
      </c>
      <c r="V93" s="50"/>
      <c r="W93" s="50" t="str">
        <f t="shared" si="33"/>
        <v>None</v>
      </c>
      <c r="X93" s="10">
        <f t="shared" si="34"/>
        <v>0</v>
      </c>
      <c r="Y93" s="10">
        <f t="shared" si="35"/>
        <v>0</v>
      </c>
      <c r="Z93" s="10">
        <f t="shared" si="36"/>
        <v>0</v>
      </c>
      <c r="AA93" s="10">
        <f t="shared" si="37"/>
        <v>0</v>
      </c>
      <c r="AB93" s="10">
        <f t="shared" si="38"/>
        <v>0</v>
      </c>
      <c r="AC93" s="10">
        <f t="shared" si="39"/>
        <v>0</v>
      </c>
      <c r="AD93" s="10">
        <f t="shared" si="40"/>
        <v>0</v>
      </c>
      <c r="AE93" s="10">
        <f t="shared" si="41"/>
        <v>0</v>
      </c>
      <c r="AF93" s="10">
        <f t="shared" si="42"/>
        <v>0</v>
      </c>
      <c r="AG93" s="10">
        <f t="shared" si="43"/>
        <v>0</v>
      </c>
      <c r="AH93" s="50"/>
    </row>
    <row r="94" spans="1:34" x14ac:dyDescent="0.2">
      <c r="A94" s="50"/>
      <c r="B94" s="149">
        <f t="shared" si="27"/>
        <v>0</v>
      </c>
      <c r="C94" s="50">
        <f t="shared" si="44"/>
        <v>0</v>
      </c>
      <c r="D94" s="149">
        <f t="shared" si="45"/>
        <v>0</v>
      </c>
      <c r="F94" s="149">
        <f t="shared" si="28"/>
        <v>0</v>
      </c>
      <c r="G94" s="149">
        <f t="shared" si="46"/>
        <v>0</v>
      </c>
      <c r="H94" s="149">
        <f t="shared" si="47"/>
        <v>0</v>
      </c>
      <c r="I94" s="50"/>
      <c r="J94" s="149">
        <f t="shared" si="29"/>
        <v>0</v>
      </c>
      <c r="K94" s="50">
        <f t="shared" si="48"/>
        <v>0</v>
      </c>
      <c r="L94" s="149">
        <f t="shared" si="51"/>
        <v>0</v>
      </c>
      <c r="M94" s="149"/>
      <c r="N94" s="149">
        <f t="shared" si="30"/>
        <v>0</v>
      </c>
      <c r="O94" s="50">
        <f t="shared" si="49"/>
        <v>0</v>
      </c>
      <c r="P94" s="149">
        <f t="shared" si="52"/>
        <v>0</v>
      </c>
      <c r="Q94" s="149"/>
      <c r="R94" s="149">
        <f t="shared" si="31"/>
        <v>0</v>
      </c>
      <c r="S94" s="50">
        <f t="shared" si="50"/>
        <v>0</v>
      </c>
      <c r="T94" s="149">
        <f t="shared" si="32"/>
        <v>0</v>
      </c>
      <c r="V94" s="50"/>
      <c r="W94" s="50" t="str">
        <f t="shared" si="33"/>
        <v>None</v>
      </c>
      <c r="X94" s="10">
        <f t="shared" si="34"/>
        <v>0</v>
      </c>
      <c r="Y94" s="10">
        <f t="shared" si="35"/>
        <v>0</v>
      </c>
      <c r="Z94" s="10">
        <f t="shared" si="36"/>
        <v>0</v>
      </c>
      <c r="AA94" s="10">
        <f t="shared" si="37"/>
        <v>0</v>
      </c>
      <c r="AB94" s="10">
        <f t="shared" si="38"/>
        <v>0</v>
      </c>
      <c r="AC94" s="10">
        <f t="shared" si="39"/>
        <v>0</v>
      </c>
      <c r="AD94" s="10">
        <f t="shared" si="40"/>
        <v>0</v>
      </c>
      <c r="AE94" s="10">
        <f t="shared" si="41"/>
        <v>0</v>
      </c>
      <c r="AF94" s="10">
        <f t="shared" si="42"/>
        <v>0</v>
      </c>
      <c r="AG94" s="10">
        <f t="shared" si="43"/>
        <v>0</v>
      </c>
      <c r="AH94" s="50"/>
    </row>
    <row r="95" spans="1:34" x14ac:dyDescent="0.2">
      <c r="A95" s="50"/>
      <c r="B95" s="149">
        <f t="shared" si="27"/>
        <v>0</v>
      </c>
      <c r="C95" s="50">
        <f t="shared" si="44"/>
        <v>0</v>
      </c>
      <c r="D95" s="149">
        <f t="shared" si="45"/>
        <v>0</v>
      </c>
      <c r="F95" s="149">
        <f t="shared" si="28"/>
        <v>0</v>
      </c>
      <c r="G95" s="149">
        <f t="shared" si="46"/>
        <v>0</v>
      </c>
      <c r="H95" s="149">
        <f t="shared" si="47"/>
        <v>0</v>
      </c>
      <c r="I95" s="50"/>
      <c r="J95" s="149">
        <f t="shared" si="29"/>
        <v>0</v>
      </c>
      <c r="K95" s="50">
        <f t="shared" si="48"/>
        <v>0</v>
      </c>
      <c r="L95" s="149">
        <f t="shared" si="51"/>
        <v>0</v>
      </c>
      <c r="M95" s="149"/>
      <c r="N95" s="149">
        <f t="shared" si="30"/>
        <v>0</v>
      </c>
      <c r="O95" s="50">
        <f t="shared" si="49"/>
        <v>0</v>
      </c>
      <c r="P95" s="149">
        <f t="shared" si="52"/>
        <v>0</v>
      </c>
      <c r="Q95" s="149"/>
      <c r="R95" s="149">
        <f t="shared" si="31"/>
        <v>0</v>
      </c>
      <c r="S95" s="50">
        <f t="shared" si="50"/>
        <v>0</v>
      </c>
      <c r="T95" s="149">
        <f t="shared" si="32"/>
        <v>0</v>
      </c>
      <c r="V95" s="50"/>
      <c r="W95" s="50" t="str">
        <f t="shared" si="33"/>
        <v>None</v>
      </c>
      <c r="X95" s="10">
        <f t="shared" si="34"/>
        <v>0</v>
      </c>
      <c r="Y95" s="10">
        <f t="shared" si="35"/>
        <v>0</v>
      </c>
      <c r="Z95" s="10">
        <f t="shared" si="36"/>
        <v>0</v>
      </c>
      <c r="AA95" s="10">
        <f t="shared" si="37"/>
        <v>0</v>
      </c>
      <c r="AB95" s="10">
        <f t="shared" si="38"/>
        <v>0</v>
      </c>
      <c r="AC95" s="10">
        <f t="shared" si="39"/>
        <v>0</v>
      </c>
      <c r="AD95" s="10">
        <f t="shared" si="40"/>
        <v>0</v>
      </c>
      <c r="AE95" s="10">
        <f t="shared" si="41"/>
        <v>0</v>
      </c>
      <c r="AF95" s="10">
        <f t="shared" si="42"/>
        <v>0</v>
      </c>
      <c r="AG95" s="10">
        <f t="shared" si="43"/>
        <v>0</v>
      </c>
      <c r="AH95" s="50"/>
    </row>
    <row r="96" spans="1:34" x14ac:dyDescent="0.2">
      <c r="A96" s="50"/>
      <c r="B96" s="149">
        <f t="shared" si="27"/>
        <v>0</v>
      </c>
      <c r="C96" s="50">
        <f t="shared" si="44"/>
        <v>0</v>
      </c>
      <c r="D96" s="149">
        <f t="shared" si="45"/>
        <v>0</v>
      </c>
      <c r="F96" s="149">
        <f t="shared" si="28"/>
        <v>0</v>
      </c>
      <c r="G96" s="149">
        <f t="shared" si="46"/>
        <v>0</v>
      </c>
      <c r="H96" s="149">
        <f t="shared" si="47"/>
        <v>0</v>
      </c>
      <c r="I96" s="50"/>
      <c r="J96" s="149">
        <f t="shared" si="29"/>
        <v>0</v>
      </c>
      <c r="K96" s="50">
        <f t="shared" si="48"/>
        <v>0</v>
      </c>
      <c r="L96" s="149">
        <f t="shared" si="51"/>
        <v>0</v>
      </c>
      <c r="M96" s="149"/>
      <c r="N96" s="149">
        <f t="shared" si="30"/>
        <v>0</v>
      </c>
      <c r="O96" s="50">
        <f t="shared" si="49"/>
        <v>0</v>
      </c>
      <c r="P96" s="149">
        <f t="shared" si="52"/>
        <v>0</v>
      </c>
      <c r="Q96" s="149"/>
      <c r="R96" s="149">
        <f t="shared" si="31"/>
        <v>0</v>
      </c>
      <c r="S96" s="50">
        <f t="shared" si="50"/>
        <v>0</v>
      </c>
      <c r="T96" s="149">
        <f t="shared" si="32"/>
        <v>0</v>
      </c>
      <c r="V96" s="50"/>
      <c r="W96" s="50" t="str">
        <f t="shared" si="33"/>
        <v>None</v>
      </c>
      <c r="X96" s="10">
        <f t="shared" si="34"/>
        <v>0</v>
      </c>
      <c r="Y96" s="10">
        <f t="shared" si="35"/>
        <v>0</v>
      </c>
      <c r="Z96" s="10">
        <f t="shared" si="36"/>
        <v>0</v>
      </c>
      <c r="AA96" s="10">
        <f t="shared" si="37"/>
        <v>0</v>
      </c>
      <c r="AB96" s="10">
        <f t="shared" si="38"/>
        <v>0</v>
      </c>
      <c r="AC96" s="10">
        <f t="shared" si="39"/>
        <v>0</v>
      </c>
      <c r="AD96" s="10">
        <f t="shared" si="40"/>
        <v>0</v>
      </c>
      <c r="AE96" s="10">
        <f t="shared" si="41"/>
        <v>0</v>
      </c>
      <c r="AF96" s="10">
        <f t="shared" si="42"/>
        <v>0</v>
      </c>
      <c r="AG96" s="10">
        <f t="shared" si="43"/>
        <v>0</v>
      </c>
      <c r="AH96" s="50"/>
    </row>
    <row r="97" spans="1:34" x14ac:dyDescent="0.2">
      <c r="A97" s="50"/>
      <c r="B97" s="149">
        <f t="shared" si="27"/>
        <v>0</v>
      </c>
      <c r="C97" s="50">
        <f t="shared" si="44"/>
        <v>0</v>
      </c>
      <c r="D97" s="149">
        <f t="shared" si="45"/>
        <v>0</v>
      </c>
      <c r="F97" s="149">
        <f t="shared" si="28"/>
        <v>0</v>
      </c>
      <c r="G97" s="149">
        <f t="shared" si="46"/>
        <v>0</v>
      </c>
      <c r="H97" s="149">
        <f t="shared" si="47"/>
        <v>0</v>
      </c>
      <c r="I97" s="50"/>
      <c r="J97" s="149">
        <f t="shared" si="29"/>
        <v>0</v>
      </c>
      <c r="K97" s="50">
        <f t="shared" si="48"/>
        <v>0</v>
      </c>
      <c r="L97" s="149">
        <f t="shared" si="51"/>
        <v>0</v>
      </c>
      <c r="M97" s="149"/>
      <c r="N97" s="149">
        <f t="shared" si="30"/>
        <v>0</v>
      </c>
      <c r="O97" s="50">
        <f t="shared" si="49"/>
        <v>0</v>
      </c>
      <c r="P97" s="149">
        <f t="shared" si="52"/>
        <v>0</v>
      </c>
      <c r="Q97" s="149"/>
      <c r="R97" s="149">
        <f t="shared" si="31"/>
        <v>0</v>
      </c>
      <c r="S97" s="50">
        <f t="shared" si="50"/>
        <v>0</v>
      </c>
      <c r="T97" s="149">
        <f t="shared" si="32"/>
        <v>0</v>
      </c>
      <c r="V97" s="50"/>
      <c r="W97" s="50" t="str">
        <f t="shared" si="33"/>
        <v>None</v>
      </c>
      <c r="X97" s="10">
        <f t="shared" si="34"/>
        <v>0</v>
      </c>
      <c r="Y97" s="10">
        <f t="shared" si="35"/>
        <v>0</v>
      </c>
      <c r="Z97" s="10">
        <f t="shared" si="36"/>
        <v>0</v>
      </c>
      <c r="AA97" s="10">
        <f t="shared" si="37"/>
        <v>0</v>
      </c>
      <c r="AB97" s="10">
        <f t="shared" si="38"/>
        <v>0</v>
      </c>
      <c r="AC97" s="10">
        <f t="shared" si="39"/>
        <v>0</v>
      </c>
      <c r="AD97" s="10">
        <f t="shared" si="40"/>
        <v>0</v>
      </c>
      <c r="AE97" s="10">
        <f t="shared" si="41"/>
        <v>0</v>
      </c>
      <c r="AF97" s="10">
        <f t="shared" si="42"/>
        <v>0</v>
      </c>
      <c r="AG97" s="10">
        <f t="shared" si="43"/>
        <v>0</v>
      </c>
      <c r="AH97" s="50"/>
    </row>
    <row r="98" spans="1:34" x14ac:dyDescent="0.2">
      <c r="A98" s="50"/>
      <c r="B98" s="149">
        <f t="shared" si="27"/>
        <v>0</v>
      </c>
      <c r="C98" s="50">
        <f t="shared" si="44"/>
        <v>0</v>
      </c>
      <c r="D98" s="149">
        <f t="shared" si="45"/>
        <v>0</v>
      </c>
      <c r="F98" s="149">
        <f t="shared" si="28"/>
        <v>0</v>
      </c>
      <c r="G98" s="149">
        <f t="shared" si="46"/>
        <v>0</v>
      </c>
      <c r="H98" s="149">
        <f t="shared" si="47"/>
        <v>0</v>
      </c>
      <c r="I98" s="50"/>
      <c r="J98" s="149">
        <f t="shared" si="29"/>
        <v>0</v>
      </c>
      <c r="K98" s="50">
        <f t="shared" si="48"/>
        <v>0</v>
      </c>
      <c r="L98" s="149">
        <f t="shared" si="51"/>
        <v>0</v>
      </c>
      <c r="M98" s="149"/>
      <c r="N98" s="149">
        <f t="shared" si="30"/>
        <v>0</v>
      </c>
      <c r="O98" s="50">
        <f t="shared" si="49"/>
        <v>0</v>
      </c>
      <c r="P98" s="149">
        <f t="shared" si="52"/>
        <v>0</v>
      </c>
      <c r="Q98" s="149"/>
      <c r="R98" s="149">
        <f t="shared" si="31"/>
        <v>0</v>
      </c>
      <c r="S98" s="50">
        <f t="shared" si="50"/>
        <v>0</v>
      </c>
      <c r="T98" s="149">
        <f t="shared" si="32"/>
        <v>0</v>
      </c>
      <c r="V98" s="50"/>
      <c r="W98" s="50" t="str">
        <f t="shared" si="33"/>
        <v>None</v>
      </c>
      <c r="X98" s="10">
        <f t="shared" si="34"/>
        <v>0</v>
      </c>
      <c r="Y98" s="10">
        <f t="shared" si="35"/>
        <v>0</v>
      </c>
      <c r="Z98" s="10">
        <f t="shared" si="36"/>
        <v>0</v>
      </c>
      <c r="AA98" s="10">
        <f t="shared" si="37"/>
        <v>0</v>
      </c>
      <c r="AB98" s="10">
        <f t="shared" si="38"/>
        <v>0</v>
      </c>
      <c r="AC98" s="10">
        <f t="shared" si="39"/>
        <v>0</v>
      </c>
      <c r="AD98" s="10">
        <f t="shared" si="40"/>
        <v>0</v>
      </c>
      <c r="AE98" s="10">
        <f t="shared" si="41"/>
        <v>0</v>
      </c>
      <c r="AF98" s="10">
        <f t="shared" si="42"/>
        <v>0</v>
      </c>
      <c r="AG98" s="10">
        <f t="shared" si="43"/>
        <v>0</v>
      </c>
      <c r="AH98" s="50"/>
    </row>
    <row r="99" spans="1:34" x14ac:dyDescent="0.2">
      <c r="A99" s="50"/>
      <c r="B99" s="149">
        <f t="shared" si="27"/>
        <v>0</v>
      </c>
      <c r="C99" s="50">
        <f t="shared" si="44"/>
        <v>0</v>
      </c>
      <c r="D99" s="149">
        <f t="shared" si="45"/>
        <v>0</v>
      </c>
      <c r="F99" s="149">
        <f t="shared" si="28"/>
        <v>0</v>
      </c>
      <c r="G99" s="149">
        <f t="shared" si="46"/>
        <v>0</v>
      </c>
      <c r="H99" s="149">
        <f t="shared" si="47"/>
        <v>0</v>
      </c>
      <c r="I99" s="50"/>
      <c r="J99" s="149">
        <f t="shared" si="29"/>
        <v>0</v>
      </c>
      <c r="K99" s="50">
        <f t="shared" si="48"/>
        <v>0</v>
      </c>
      <c r="L99" s="149">
        <f t="shared" si="51"/>
        <v>0</v>
      </c>
      <c r="M99" s="149"/>
      <c r="N99" s="149">
        <f t="shared" si="30"/>
        <v>0</v>
      </c>
      <c r="O99" s="50">
        <f t="shared" si="49"/>
        <v>0</v>
      </c>
      <c r="P99" s="149">
        <f t="shared" si="52"/>
        <v>0</v>
      </c>
      <c r="Q99" s="149"/>
      <c r="R99" s="149">
        <f t="shared" si="31"/>
        <v>0</v>
      </c>
      <c r="S99" s="50">
        <f t="shared" si="50"/>
        <v>0</v>
      </c>
      <c r="T99" s="149">
        <f t="shared" si="32"/>
        <v>0</v>
      </c>
      <c r="V99" s="50"/>
      <c r="W99" s="50" t="str">
        <f t="shared" si="33"/>
        <v>None</v>
      </c>
      <c r="X99" s="10">
        <f t="shared" si="34"/>
        <v>0</v>
      </c>
      <c r="Y99" s="10">
        <f t="shared" si="35"/>
        <v>0</v>
      </c>
      <c r="Z99" s="10">
        <f t="shared" si="36"/>
        <v>0</v>
      </c>
      <c r="AA99" s="10">
        <f t="shared" si="37"/>
        <v>0</v>
      </c>
      <c r="AB99" s="10">
        <f t="shared" si="38"/>
        <v>0</v>
      </c>
      <c r="AC99" s="10">
        <f t="shared" si="39"/>
        <v>0</v>
      </c>
      <c r="AD99" s="10">
        <f t="shared" si="40"/>
        <v>0</v>
      </c>
      <c r="AE99" s="10">
        <f t="shared" si="41"/>
        <v>0</v>
      </c>
      <c r="AF99" s="10">
        <f t="shared" si="42"/>
        <v>0</v>
      </c>
      <c r="AG99" s="10">
        <f t="shared" si="43"/>
        <v>0</v>
      </c>
      <c r="AH99" s="50"/>
    </row>
    <row r="100" spans="1:34" ht="15.75" thickBot="1" x14ac:dyDescent="0.25">
      <c r="A100" s="50"/>
      <c r="B100" s="149"/>
      <c r="C100" s="61"/>
      <c r="D100" s="160"/>
      <c r="E100" s="50"/>
      <c r="F100" s="160"/>
      <c r="G100" s="61"/>
      <c r="H100" s="160"/>
      <c r="I100" s="50"/>
      <c r="J100" s="160"/>
      <c r="K100" s="61"/>
      <c r="L100" s="160"/>
      <c r="M100" s="149"/>
      <c r="N100" s="160"/>
      <c r="O100" s="61"/>
      <c r="P100" s="160"/>
      <c r="Q100" s="149"/>
      <c r="R100" s="160"/>
      <c r="S100" s="61"/>
      <c r="T100" s="149"/>
      <c r="U100" s="160"/>
      <c r="V100" s="50"/>
      <c r="W100" s="50"/>
      <c r="X100" s="84">
        <f t="shared" ref="X100:AG100" si="53">SUM(X90:X99)</f>
        <v>0</v>
      </c>
      <c r="Y100" s="84">
        <f t="shared" si="53"/>
        <v>0</v>
      </c>
      <c r="Z100" s="84">
        <f t="shared" si="53"/>
        <v>0</v>
      </c>
      <c r="AA100" s="84">
        <f t="shared" si="53"/>
        <v>0</v>
      </c>
      <c r="AB100" s="84">
        <f t="shared" si="53"/>
        <v>0</v>
      </c>
      <c r="AC100" s="84">
        <f t="shared" si="53"/>
        <v>0</v>
      </c>
      <c r="AD100" s="84">
        <f t="shared" si="53"/>
        <v>0</v>
      </c>
      <c r="AE100" s="84">
        <f t="shared" si="53"/>
        <v>0</v>
      </c>
      <c r="AF100" s="84">
        <f t="shared" si="53"/>
        <v>0</v>
      </c>
      <c r="AG100" s="84">
        <f t="shared" si="53"/>
        <v>0</v>
      </c>
      <c r="AH100" s="50"/>
    </row>
    <row r="101" spans="1:34" ht="15.75" thickTop="1" x14ac:dyDescent="0.2">
      <c r="A101" s="50"/>
      <c r="B101" s="149"/>
      <c r="C101" s="50"/>
      <c r="D101" s="50"/>
      <c r="E101" s="50"/>
      <c r="F101" s="50"/>
      <c r="G101" s="50"/>
      <c r="H101" s="149"/>
      <c r="I101" s="149"/>
      <c r="J101" s="149"/>
      <c r="K101" s="149"/>
      <c r="L101" s="149"/>
      <c r="M101" s="149"/>
      <c r="N101" s="149"/>
      <c r="O101" s="149"/>
      <c r="P101" s="149"/>
      <c r="Q101" s="149"/>
      <c r="R101" s="149"/>
      <c r="S101" s="50"/>
      <c r="T101" s="149"/>
      <c r="U101" s="50"/>
      <c r="V101" s="50"/>
      <c r="W101" s="50"/>
      <c r="X101" s="50"/>
      <c r="Y101" s="50"/>
      <c r="Z101" s="50"/>
      <c r="AA101" s="50"/>
      <c r="AB101" s="50"/>
      <c r="AC101" s="50"/>
      <c r="AD101" s="50"/>
      <c r="AE101" s="50"/>
      <c r="AF101" s="50"/>
      <c r="AG101" s="50"/>
      <c r="AH101" s="50"/>
    </row>
    <row r="102" spans="1:34" x14ac:dyDescent="0.2">
      <c r="A102" s="50"/>
      <c r="B102" s="149"/>
      <c r="C102" s="50"/>
      <c r="D102" s="50"/>
      <c r="E102" s="50"/>
      <c r="F102" s="50"/>
      <c r="G102" s="50"/>
      <c r="H102" s="50"/>
      <c r="I102" s="50"/>
      <c r="J102" s="85"/>
      <c r="K102" s="50"/>
      <c r="L102" s="50"/>
      <c r="M102" s="50"/>
      <c r="N102" s="50"/>
      <c r="O102" s="50"/>
      <c r="T102" s="160"/>
    </row>
    <row r="103" spans="1:34" x14ac:dyDescent="0.2">
      <c r="A103" s="50"/>
      <c r="B103" s="149"/>
      <c r="C103" s="50"/>
      <c r="D103" s="50"/>
      <c r="E103" s="50"/>
      <c r="F103" s="50"/>
      <c r="G103" s="50"/>
      <c r="H103" s="50"/>
      <c r="I103" s="50"/>
      <c r="J103" s="85"/>
      <c r="K103" s="50"/>
      <c r="L103" s="50"/>
      <c r="M103" s="50"/>
      <c r="N103" s="50"/>
      <c r="O103" s="50"/>
      <c r="T103" s="50"/>
    </row>
    <row r="104" spans="1:34" x14ac:dyDescent="0.2">
      <c r="A104" s="50"/>
      <c r="B104" s="50"/>
      <c r="C104" s="50"/>
      <c r="D104" s="50"/>
      <c r="E104" s="50"/>
      <c r="F104" s="50"/>
      <c r="G104" s="50"/>
      <c r="H104" s="50"/>
      <c r="I104" s="50"/>
      <c r="J104" s="85"/>
      <c r="K104" s="50"/>
      <c r="L104" s="50"/>
      <c r="M104" s="50"/>
      <c r="N104" s="50"/>
      <c r="O104" s="50"/>
      <c r="T104" s="50"/>
    </row>
    <row r="105" spans="1:34" x14ac:dyDescent="0.2">
      <c r="A105" s="50"/>
      <c r="B105" s="50"/>
      <c r="C105" s="50"/>
      <c r="D105" s="50"/>
      <c r="E105" s="50"/>
      <c r="F105" s="50"/>
      <c r="G105" s="50"/>
      <c r="H105" s="50"/>
      <c r="I105" s="50"/>
      <c r="J105" s="85"/>
      <c r="K105" s="50"/>
      <c r="L105" s="50"/>
      <c r="M105" s="50"/>
      <c r="N105" s="50"/>
      <c r="O105" s="50"/>
      <c r="T105" s="50"/>
    </row>
    <row r="106" spans="1:34" x14ac:dyDescent="0.2">
      <c r="A106" s="50"/>
      <c r="B106" s="50"/>
      <c r="C106" s="50"/>
      <c r="D106" s="50"/>
      <c r="E106" s="50"/>
      <c r="F106" s="50"/>
      <c r="G106" s="50"/>
      <c r="H106" s="50"/>
      <c r="I106" s="50"/>
      <c r="J106" s="85"/>
      <c r="K106" s="50"/>
      <c r="L106" s="50"/>
      <c r="M106" s="50"/>
      <c r="N106" s="50"/>
      <c r="O106" s="50"/>
      <c r="T106" s="50"/>
    </row>
    <row r="107" spans="1:34" x14ac:dyDescent="0.2">
      <c r="A107" s="50"/>
      <c r="B107" s="50"/>
      <c r="C107" s="50"/>
      <c r="D107" s="50"/>
      <c r="E107" s="50"/>
      <c r="F107" s="50"/>
      <c r="G107" s="50"/>
      <c r="H107" s="50"/>
      <c r="I107" s="50"/>
      <c r="J107" s="85"/>
      <c r="K107" s="50"/>
      <c r="L107" s="50"/>
      <c r="M107" s="50"/>
      <c r="N107" s="50"/>
      <c r="O107" s="50"/>
      <c r="T107" s="50"/>
    </row>
    <row r="108" spans="1:34" x14ac:dyDescent="0.2">
      <c r="A108" s="50"/>
      <c r="B108" s="50"/>
      <c r="C108" s="50"/>
      <c r="D108" s="50"/>
      <c r="E108" s="50"/>
      <c r="F108" s="50"/>
      <c r="G108" s="50"/>
      <c r="H108" s="50"/>
      <c r="I108" s="50"/>
      <c r="J108" s="85"/>
      <c r="K108" s="50"/>
      <c r="L108" s="50"/>
      <c r="M108" s="50"/>
      <c r="N108" s="50"/>
      <c r="O108" s="50"/>
      <c r="T108" s="50"/>
      <c r="W108" s="50"/>
      <c r="X108" s="50"/>
      <c r="Y108" s="50"/>
      <c r="Z108" s="50"/>
      <c r="AA108" s="50"/>
      <c r="AB108" s="50"/>
      <c r="AC108" s="50"/>
      <c r="AD108" s="50"/>
      <c r="AE108" s="50"/>
      <c r="AF108" s="50"/>
      <c r="AG108" s="50"/>
    </row>
    <row r="109" spans="1:34" x14ac:dyDescent="0.2">
      <c r="A109" s="50"/>
      <c r="B109" s="50"/>
      <c r="C109" s="50"/>
      <c r="D109" s="50"/>
      <c r="E109" s="50"/>
      <c r="F109" s="50"/>
      <c r="G109" s="50"/>
      <c r="H109" s="50"/>
      <c r="I109" s="50"/>
      <c r="J109" s="85"/>
      <c r="K109" s="50"/>
      <c r="L109" s="50"/>
      <c r="M109" s="50"/>
      <c r="N109" s="50"/>
      <c r="O109" s="50"/>
      <c r="T109" s="50"/>
      <c r="W109" s="50"/>
      <c r="X109" s="150"/>
      <c r="Y109" s="150"/>
      <c r="Z109" s="150"/>
      <c r="AA109" s="150"/>
      <c r="AB109" s="150"/>
      <c r="AC109" s="150"/>
      <c r="AD109" s="150"/>
      <c r="AE109" s="150"/>
      <c r="AF109" s="150"/>
      <c r="AG109" s="150"/>
    </row>
    <row r="110" spans="1:34" x14ac:dyDescent="0.2">
      <c r="A110" s="50"/>
      <c r="B110" s="50"/>
      <c r="C110" s="50"/>
      <c r="D110" s="50"/>
      <c r="E110" s="50"/>
      <c r="F110" s="50"/>
      <c r="G110" s="50"/>
      <c r="H110" s="50"/>
      <c r="I110" s="50"/>
      <c r="J110" s="85"/>
      <c r="K110" s="50"/>
      <c r="L110" s="50"/>
      <c r="M110" s="50"/>
      <c r="N110" s="50"/>
      <c r="O110" s="50"/>
      <c r="T110" s="50"/>
      <c r="W110" s="50"/>
      <c r="X110" s="159"/>
      <c r="Y110" s="159"/>
      <c r="Z110" s="159"/>
      <c r="AA110" s="159"/>
      <c r="AB110" s="159"/>
      <c r="AC110" s="159"/>
      <c r="AD110" s="159"/>
      <c r="AE110" s="159"/>
      <c r="AF110" s="159"/>
      <c r="AG110" s="159"/>
    </row>
    <row r="111" spans="1:34" x14ac:dyDescent="0.2">
      <c r="A111" s="50"/>
      <c r="B111" s="50"/>
      <c r="C111" s="50"/>
      <c r="D111" s="50"/>
      <c r="E111" s="50"/>
      <c r="F111" s="50"/>
      <c r="G111" s="50"/>
      <c r="H111" s="50"/>
      <c r="I111" s="50"/>
      <c r="J111" s="85"/>
      <c r="K111" s="50"/>
      <c r="L111" s="50"/>
      <c r="M111" s="50"/>
      <c r="N111" s="50"/>
      <c r="O111" s="50"/>
      <c r="T111" s="50"/>
      <c r="W111" s="50"/>
      <c r="X111" s="10"/>
      <c r="Y111" s="10"/>
      <c r="Z111" s="10"/>
      <c r="AA111" s="10"/>
      <c r="AB111" s="10"/>
      <c r="AC111" s="10"/>
      <c r="AD111" s="10"/>
      <c r="AE111" s="10"/>
      <c r="AF111" s="10"/>
      <c r="AG111" s="10"/>
    </row>
    <row r="112" spans="1:34" x14ac:dyDescent="0.2">
      <c r="A112" s="50"/>
      <c r="B112" s="50"/>
      <c r="C112" s="50"/>
      <c r="D112" s="50"/>
      <c r="E112" s="50"/>
      <c r="F112" s="50"/>
      <c r="G112" s="50"/>
      <c r="H112" s="50"/>
      <c r="I112" s="50"/>
      <c r="J112" s="85"/>
      <c r="K112" s="50"/>
      <c r="L112" s="50"/>
      <c r="M112" s="50"/>
      <c r="N112" s="50"/>
      <c r="O112" s="50"/>
      <c r="T112" s="50"/>
      <c r="W112" s="50"/>
      <c r="X112" s="10"/>
      <c r="Y112" s="10"/>
      <c r="Z112" s="10"/>
      <c r="AA112" s="10"/>
      <c r="AB112" s="10"/>
      <c r="AC112" s="10"/>
      <c r="AD112" s="50"/>
      <c r="AE112" s="50"/>
      <c r="AF112" s="50"/>
      <c r="AG112" s="50"/>
    </row>
    <row r="113" spans="1:33" x14ac:dyDescent="0.2">
      <c r="A113" s="50"/>
      <c r="B113" s="50"/>
      <c r="C113" s="50"/>
      <c r="D113" s="50"/>
      <c r="E113" s="50"/>
      <c r="F113" s="50"/>
      <c r="G113" s="50"/>
      <c r="H113" s="50"/>
      <c r="I113" s="50"/>
      <c r="J113" s="85"/>
      <c r="K113" s="50"/>
      <c r="L113" s="50"/>
      <c r="M113" s="50"/>
      <c r="N113" s="50"/>
      <c r="O113" s="50"/>
      <c r="T113" s="50"/>
      <c r="W113" s="50"/>
      <c r="X113" s="50"/>
      <c r="Y113" s="50"/>
      <c r="Z113" s="50"/>
      <c r="AA113" s="50"/>
      <c r="AB113" s="50"/>
      <c r="AC113" s="50"/>
      <c r="AD113" s="50"/>
      <c r="AE113" s="50"/>
      <c r="AF113" s="50"/>
      <c r="AG113" s="50"/>
    </row>
    <row r="114" spans="1:33" x14ac:dyDescent="0.2">
      <c r="A114" s="50"/>
      <c r="B114" s="50"/>
      <c r="C114" s="50"/>
      <c r="D114" s="50"/>
      <c r="E114" s="50"/>
      <c r="F114" s="50"/>
      <c r="G114" s="50"/>
      <c r="H114" s="50"/>
      <c r="I114" s="50"/>
      <c r="J114" s="85"/>
      <c r="K114" s="50"/>
      <c r="L114" s="50"/>
      <c r="M114" s="50"/>
      <c r="N114" s="50"/>
      <c r="O114" s="50"/>
      <c r="T114" s="50"/>
      <c r="W114" s="50"/>
      <c r="X114" s="50"/>
      <c r="Y114" s="50"/>
      <c r="Z114" s="50"/>
      <c r="AA114" s="50"/>
      <c r="AB114" s="50"/>
      <c r="AC114" s="50"/>
      <c r="AD114" s="50"/>
      <c r="AE114" s="50"/>
      <c r="AF114" s="50"/>
      <c r="AG114" s="50"/>
    </row>
    <row r="115" spans="1:33" x14ac:dyDescent="0.2">
      <c r="A115" s="50"/>
      <c r="B115" s="50"/>
      <c r="C115" s="50"/>
      <c r="D115" s="50"/>
      <c r="E115" s="50"/>
      <c r="F115" s="50"/>
      <c r="G115" s="50"/>
      <c r="H115" s="50"/>
      <c r="I115" s="50"/>
      <c r="J115" s="85"/>
      <c r="K115" s="50"/>
      <c r="L115" s="50"/>
      <c r="M115" s="50"/>
      <c r="N115" s="50"/>
      <c r="O115" s="50"/>
      <c r="T115" s="50"/>
      <c r="W115" s="50"/>
      <c r="X115" s="159"/>
      <c r="Y115" s="159"/>
      <c r="Z115" s="159"/>
      <c r="AA115" s="159"/>
      <c r="AB115" s="159"/>
      <c r="AC115" s="159"/>
      <c r="AD115" s="159"/>
      <c r="AE115" s="159"/>
      <c r="AF115" s="159"/>
      <c r="AG115" s="159"/>
    </row>
    <row r="116" spans="1:33" x14ac:dyDescent="0.2">
      <c r="A116" s="50"/>
      <c r="B116" s="50"/>
      <c r="C116" s="50"/>
      <c r="D116" s="50"/>
      <c r="E116" s="50"/>
      <c r="F116" s="50"/>
      <c r="G116" s="50"/>
      <c r="H116" s="50"/>
      <c r="I116" s="50"/>
      <c r="J116" s="85"/>
      <c r="K116" s="50"/>
      <c r="L116" s="50"/>
      <c r="M116" s="50"/>
      <c r="N116" s="50"/>
      <c r="O116" s="50"/>
      <c r="T116" s="50"/>
      <c r="W116" s="50"/>
      <c r="X116" s="10"/>
      <c r="Y116" s="10"/>
      <c r="Z116" s="10"/>
      <c r="AA116" s="10"/>
      <c r="AB116" s="10"/>
      <c r="AC116" s="10"/>
      <c r="AD116" s="10"/>
      <c r="AE116" s="10"/>
      <c r="AF116" s="10"/>
      <c r="AG116" s="10"/>
    </row>
    <row r="117" spans="1:33" x14ac:dyDescent="0.2">
      <c r="A117" s="50"/>
      <c r="B117" s="50"/>
      <c r="C117" s="50"/>
      <c r="D117" s="50"/>
      <c r="E117" s="50"/>
      <c r="F117" s="50"/>
      <c r="G117" s="50"/>
      <c r="H117" s="50"/>
      <c r="I117" s="50"/>
      <c r="J117" s="85"/>
      <c r="K117" s="50"/>
      <c r="L117" s="50"/>
      <c r="M117" s="50"/>
      <c r="N117" s="50"/>
      <c r="O117" s="50"/>
      <c r="T117" s="50"/>
      <c r="W117" s="50"/>
      <c r="X117" s="10"/>
      <c r="Y117" s="10"/>
      <c r="Z117" s="10"/>
      <c r="AA117" s="10"/>
      <c r="AB117" s="10"/>
      <c r="AC117" s="10"/>
      <c r="AD117" s="10"/>
      <c r="AE117" s="10"/>
      <c r="AF117" s="10"/>
      <c r="AG117" s="10"/>
    </row>
    <row r="118" spans="1:33" x14ac:dyDescent="0.2">
      <c r="A118" s="50"/>
      <c r="B118" s="50"/>
      <c r="C118" s="50"/>
      <c r="D118" s="50"/>
      <c r="E118" s="50"/>
      <c r="F118" s="50"/>
      <c r="G118" s="50"/>
      <c r="H118" s="50"/>
      <c r="I118" s="50"/>
      <c r="J118" s="85"/>
      <c r="K118" s="50"/>
      <c r="L118" s="50"/>
      <c r="M118" s="50"/>
      <c r="N118" s="50"/>
      <c r="O118" s="50"/>
      <c r="T118" s="50"/>
      <c r="W118" s="50"/>
      <c r="X118" s="10"/>
      <c r="Y118" s="10"/>
      <c r="Z118" s="10"/>
      <c r="AA118" s="10"/>
      <c r="AB118" s="10"/>
      <c r="AC118" s="10"/>
      <c r="AD118" s="10"/>
      <c r="AE118" s="10"/>
      <c r="AF118" s="10"/>
      <c r="AG118" s="10"/>
    </row>
    <row r="119" spans="1:33" x14ac:dyDescent="0.2">
      <c r="A119" s="50"/>
      <c r="B119" s="50"/>
      <c r="C119" s="50"/>
      <c r="D119" s="50"/>
      <c r="E119" s="50"/>
      <c r="F119" s="50"/>
      <c r="G119" s="50"/>
      <c r="H119" s="50"/>
      <c r="I119" s="50"/>
      <c r="J119" s="85"/>
      <c r="K119" s="50"/>
      <c r="L119" s="50"/>
      <c r="M119" s="50"/>
      <c r="N119" s="50"/>
      <c r="O119" s="50"/>
      <c r="T119" s="50"/>
      <c r="W119" s="50"/>
      <c r="X119" s="10"/>
      <c r="Y119" s="10"/>
      <c r="Z119" s="10"/>
      <c r="AA119" s="10"/>
      <c r="AB119" s="10"/>
      <c r="AC119" s="10"/>
      <c r="AD119" s="10"/>
      <c r="AE119" s="10"/>
      <c r="AF119" s="10"/>
      <c r="AG119" s="10"/>
    </row>
    <row r="120" spans="1:33" x14ac:dyDescent="0.2">
      <c r="A120" s="50"/>
      <c r="B120" s="50"/>
      <c r="C120" s="50"/>
      <c r="D120" s="50"/>
      <c r="E120" s="50"/>
      <c r="F120" s="50"/>
      <c r="G120" s="50"/>
      <c r="H120" s="50"/>
      <c r="I120" s="50"/>
      <c r="J120" s="85"/>
      <c r="K120" s="50"/>
      <c r="L120" s="50"/>
      <c r="M120" s="50"/>
      <c r="N120" s="50"/>
      <c r="O120" s="50"/>
      <c r="T120" s="50"/>
      <c r="W120" s="50"/>
      <c r="X120" s="160"/>
      <c r="Y120" s="160"/>
      <c r="Z120" s="160"/>
      <c r="AA120" s="160"/>
      <c r="AB120" s="160"/>
      <c r="AC120" s="160"/>
      <c r="AD120" s="160"/>
      <c r="AE120" s="160"/>
      <c r="AF120" s="160"/>
      <c r="AG120" s="160"/>
    </row>
    <row r="121" spans="1:33" x14ac:dyDescent="0.2">
      <c r="A121" s="50"/>
      <c r="B121" s="50"/>
      <c r="C121" s="50"/>
      <c r="D121" s="50"/>
      <c r="E121" s="50"/>
      <c r="F121" s="50"/>
      <c r="G121" s="50"/>
      <c r="H121" s="50"/>
      <c r="I121" s="50"/>
      <c r="J121" s="85"/>
      <c r="K121" s="50"/>
      <c r="L121" s="50"/>
      <c r="M121" s="50"/>
      <c r="N121" s="50"/>
      <c r="O121" s="50"/>
      <c r="T121" s="50"/>
    </row>
    <row r="122" spans="1:33" x14ac:dyDescent="0.2">
      <c r="A122" s="50"/>
      <c r="B122" s="50"/>
      <c r="C122" s="50"/>
      <c r="D122" s="50"/>
      <c r="E122" s="50"/>
      <c r="F122" s="50"/>
      <c r="G122" s="50"/>
      <c r="H122" s="50"/>
      <c r="I122" s="50"/>
      <c r="J122" s="85"/>
      <c r="K122" s="50"/>
      <c r="L122" s="50"/>
      <c r="M122" s="50"/>
      <c r="N122" s="50"/>
      <c r="O122" s="50"/>
      <c r="T122" s="50"/>
    </row>
    <row r="123" spans="1:33" x14ac:dyDescent="0.2">
      <c r="A123" s="50"/>
      <c r="B123" s="50"/>
      <c r="C123" s="50"/>
      <c r="D123" s="50"/>
      <c r="E123" s="50"/>
      <c r="F123" s="50"/>
      <c r="G123" s="50"/>
      <c r="H123" s="50"/>
      <c r="I123" s="50"/>
      <c r="J123" s="85"/>
      <c r="K123" s="50"/>
      <c r="L123" s="50"/>
      <c r="M123" s="50"/>
      <c r="N123" s="50"/>
      <c r="O123" s="50"/>
      <c r="T123" s="50"/>
    </row>
    <row r="124" spans="1:33" x14ac:dyDescent="0.2">
      <c r="A124" s="50"/>
      <c r="B124" s="50"/>
      <c r="C124" s="50"/>
      <c r="D124" s="50"/>
      <c r="E124" s="50"/>
      <c r="F124" s="50"/>
      <c r="G124" s="50"/>
      <c r="H124" s="50"/>
      <c r="I124" s="50"/>
      <c r="J124" s="85"/>
      <c r="K124" s="50"/>
      <c r="L124" s="50"/>
      <c r="M124" s="50"/>
      <c r="N124" s="50"/>
      <c r="O124" s="50"/>
      <c r="T124" s="50"/>
    </row>
    <row r="125" spans="1:33" x14ac:dyDescent="0.2">
      <c r="A125" s="50"/>
      <c r="B125" s="50"/>
      <c r="C125" s="50"/>
      <c r="D125" s="50"/>
      <c r="E125" s="50"/>
      <c r="F125" s="50"/>
      <c r="G125" s="50"/>
      <c r="H125" s="50"/>
      <c r="I125" s="50"/>
      <c r="J125" s="85"/>
      <c r="K125" s="50"/>
      <c r="L125" s="50"/>
      <c r="M125" s="50"/>
      <c r="N125" s="50"/>
      <c r="O125" s="50"/>
      <c r="T125" s="50"/>
    </row>
    <row r="126" spans="1:33" x14ac:dyDescent="0.2">
      <c r="A126" s="50"/>
      <c r="B126" s="50"/>
      <c r="C126" s="50"/>
      <c r="D126" s="50"/>
      <c r="E126" s="50"/>
      <c r="F126" s="50"/>
      <c r="G126" s="50"/>
      <c r="H126" s="50"/>
      <c r="I126" s="50"/>
      <c r="J126" s="85"/>
      <c r="K126" s="50"/>
      <c r="L126" s="50"/>
      <c r="M126" s="50"/>
      <c r="N126" s="50"/>
      <c r="O126" s="50"/>
      <c r="T126" s="50"/>
    </row>
    <row r="127" spans="1:33" x14ac:dyDescent="0.2">
      <c r="A127" s="50"/>
      <c r="B127" s="50"/>
      <c r="C127" s="50"/>
      <c r="D127" s="50"/>
      <c r="E127" s="50"/>
      <c r="F127" s="50"/>
      <c r="G127" s="50"/>
      <c r="H127" s="50"/>
      <c r="I127" s="50"/>
      <c r="J127" s="85"/>
      <c r="K127" s="50"/>
      <c r="L127" s="50"/>
      <c r="M127" s="50"/>
      <c r="N127" s="50"/>
      <c r="O127" s="50"/>
      <c r="T127" s="50"/>
    </row>
    <row r="128" spans="1:33" x14ac:dyDescent="0.2">
      <c r="A128" s="50"/>
      <c r="B128" s="50"/>
      <c r="C128" s="50"/>
      <c r="D128" s="50"/>
      <c r="E128" s="50"/>
      <c r="F128" s="50"/>
      <c r="G128" s="50"/>
      <c r="H128" s="50"/>
      <c r="I128" s="50"/>
      <c r="J128" s="85"/>
      <c r="K128" s="50"/>
      <c r="L128" s="50"/>
      <c r="M128" s="50"/>
      <c r="N128" s="50"/>
      <c r="O128" s="50"/>
      <c r="T128" s="50"/>
    </row>
    <row r="129" spans="1:20" x14ac:dyDescent="0.2">
      <c r="A129" s="50"/>
      <c r="B129" s="50"/>
      <c r="C129" s="50"/>
      <c r="D129" s="50"/>
      <c r="E129" s="50"/>
      <c r="F129" s="50"/>
      <c r="G129" s="50"/>
      <c r="H129" s="50"/>
      <c r="I129" s="50"/>
      <c r="J129" s="85"/>
      <c r="K129" s="50"/>
      <c r="L129" s="50"/>
      <c r="M129" s="50"/>
      <c r="N129" s="50"/>
      <c r="O129" s="50"/>
      <c r="T129" s="50"/>
    </row>
    <row r="130" spans="1:20" x14ac:dyDescent="0.2">
      <c r="A130" s="50"/>
      <c r="B130" s="50"/>
      <c r="C130" s="50"/>
      <c r="D130" s="50"/>
      <c r="E130" s="50"/>
      <c r="F130" s="50"/>
      <c r="G130" s="50"/>
      <c r="H130" s="50"/>
      <c r="I130" s="50"/>
      <c r="J130" s="85"/>
      <c r="K130" s="50"/>
      <c r="L130" s="50"/>
      <c r="M130" s="50"/>
      <c r="N130" s="50"/>
      <c r="O130" s="50"/>
      <c r="T130" s="50"/>
    </row>
    <row r="131" spans="1:20" x14ac:dyDescent="0.2">
      <c r="A131" s="50"/>
      <c r="B131" s="50"/>
      <c r="C131" s="50"/>
      <c r="D131" s="50"/>
      <c r="E131" s="50"/>
      <c r="F131" s="50"/>
      <c r="G131" s="50"/>
      <c r="H131" s="50"/>
      <c r="I131" s="50"/>
      <c r="J131" s="85"/>
      <c r="K131" s="50"/>
      <c r="L131" s="50"/>
      <c r="M131" s="50"/>
      <c r="N131" s="50"/>
      <c r="O131" s="50"/>
      <c r="T131" s="50"/>
    </row>
    <row r="132" spans="1:20" x14ac:dyDescent="0.2">
      <c r="A132" s="50"/>
      <c r="B132" s="50"/>
      <c r="C132" s="50"/>
      <c r="D132" s="50"/>
      <c r="E132" s="50"/>
      <c r="F132" s="50"/>
      <c r="G132" s="50"/>
      <c r="H132" s="50"/>
      <c r="I132" s="50"/>
      <c r="J132" s="85"/>
      <c r="K132" s="50"/>
      <c r="L132" s="50"/>
      <c r="M132" s="50"/>
      <c r="N132" s="50"/>
      <c r="O132" s="50"/>
      <c r="T132" s="50"/>
    </row>
    <row r="133" spans="1:20" x14ac:dyDescent="0.2">
      <c r="A133" s="50"/>
      <c r="B133" s="50"/>
      <c r="C133" s="50"/>
      <c r="D133" s="50"/>
      <c r="E133" s="50"/>
      <c r="F133" s="50"/>
      <c r="G133" s="50"/>
      <c r="H133" s="50"/>
      <c r="I133" s="50"/>
      <c r="J133" s="85"/>
      <c r="K133" s="50"/>
      <c r="L133" s="50"/>
      <c r="M133" s="50"/>
      <c r="N133" s="50"/>
      <c r="O133" s="50"/>
      <c r="T133" s="50"/>
    </row>
    <row r="134" spans="1:20" x14ac:dyDescent="0.2">
      <c r="A134" s="50"/>
      <c r="B134" s="50"/>
      <c r="C134" s="50"/>
      <c r="D134" s="50"/>
      <c r="E134" s="50"/>
      <c r="F134" s="50"/>
      <c r="G134" s="50"/>
      <c r="H134" s="50"/>
      <c r="I134" s="50"/>
      <c r="J134" s="85"/>
      <c r="K134" s="50"/>
      <c r="L134" s="50"/>
      <c r="M134" s="50"/>
      <c r="N134" s="50"/>
      <c r="O134" s="50"/>
      <c r="T134" s="50"/>
    </row>
    <row r="135" spans="1:20" x14ac:dyDescent="0.2">
      <c r="A135" s="50"/>
      <c r="B135" s="50"/>
      <c r="C135" s="50"/>
      <c r="D135" s="50"/>
      <c r="E135" s="50"/>
      <c r="F135" s="50"/>
      <c r="G135" s="50"/>
      <c r="H135" s="50"/>
      <c r="I135" s="50"/>
      <c r="J135" s="85"/>
      <c r="K135" s="50"/>
      <c r="L135" s="50"/>
      <c r="M135" s="50"/>
      <c r="N135" s="50"/>
      <c r="O135" s="50"/>
      <c r="T135" s="50"/>
    </row>
    <row r="136" spans="1:20" x14ac:dyDescent="0.2">
      <c r="A136" s="50"/>
      <c r="B136" s="50"/>
      <c r="C136" s="50"/>
      <c r="D136" s="50"/>
      <c r="E136" s="50"/>
      <c r="F136" s="50"/>
      <c r="G136" s="50"/>
      <c r="H136" s="50"/>
      <c r="I136" s="50"/>
      <c r="J136" s="85"/>
      <c r="K136" s="50"/>
      <c r="L136" s="50"/>
      <c r="M136" s="50"/>
      <c r="N136" s="50"/>
      <c r="O136" s="50"/>
      <c r="T136" s="50"/>
    </row>
    <row r="137" spans="1:20" x14ac:dyDescent="0.2">
      <c r="A137" s="50"/>
      <c r="B137" s="50"/>
      <c r="C137" s="50"/>
      <c r="D137" s="50"/>
      <c r="E137" s="50"/>
      <c r="F137" s="50"/>
      <c r="G137" s="50"/>
      <c r="H137" s="50"/>
      <c r="I137" s="50"/>
      <c r="J137" s="85"/>
      <c r="K137" s="50"/>
      <c r="L137" s="50"/>
      <c r="M137" s="50"/>
      <c r="N137" s="50"/>
      <c r="O137" s="50"/>
      <c r="T137" s="50"/>
    </row>
    <row r="138" spans="1:20" x14ac:dyDescent="0.2">
      <c r="A138" s="50"/>
      <c r="B138" s="50"/>
      <c r="C138" s="50"/>
      <c r="D138" s="50"/>
      <c r="E138" s="50"/>
      <c r="F138" s="50"/>
      <c r="G138" s="50"/>
      <c r="H138" s="50"/>
      <c r="I138" s="50"/>
      <c r="J138" s="85"/>
      <c r="K138" s="50"/>
      <c r="L138" s="50"/>
      <c r="M138" s="50"/>
      <c r="N138" s="50"/>
      <c r="O138" s="50"/>
      <c r="T138" s="50"/>
    </row>
    <row r="139" spans="1:20" x14ac:dyDescent="0.2">
      <c r="A139" s="50"/>
      <c r="B139" s="50"/>
      <c r="C139" s="50"/>
      <c r="D139" s="50"/>
      <c r="E139" s="50"/>
      <c r="F139" s="50"/>
      <c r="G139" s="50"/>
      <c r="H139" s="50"/>
      <c r="I139" s="50"/>
      <c r="J139" s="85"/>
      <c r="K139" s="50"/>
      <c r="L139" s="50"/>
      <c r="M139" s="50"/>
      <c r="N139" s="50"/>
      <c r="O139" s="50"/>
      <c r="T139" s="50"/>
    </row>
    <row r="140" spans="1:20" x14ac:dyDescent="0.2">
      <c r="A140" s="50"/>
      <c r="B140" s="50"/>
      <c r="C140" s="50"/>
      <c r="D140" s="50"/>
      <c r="E140" s="50"/>
      <c r="F140" s="50"/>
      <c r="G140" s="50"/>
      <c r="H140" s="50"/>
      <c r="I140" s="50"/>
      <c r="J140" s="85"/>
      <c r="K140" s="50"/>
      <c r="L140" s="50"/>
      <c r="M140" s="50"/>
      <c r="N140" s="50"/>
      <c r="O140" s="50"/>
      <c r="T140" s="50"/>
    </row>
    <row r="141" spans="1:20" x14ac:dyDescent="0.2">
      <c r="A141" s="50"/>
      <c r="B141" s="50"/>
      <c r="C141" s="50"/>
      <c r="D141" s="50"/>
      <c r="E141" s="50"/>
      <c r="F141" s="50"/>
      <c r="G141" s="50"/>
      <c r="H141" s="50"/>
      <c r="I141" s="50"/>
      <c r="J141" s="85"/>
      <c r="K141" s="50"/>
      <c r="L141" s="50"/>
      <c r="M141" s="50"/>
      <c r="N141" s="50"/>
      <c r="O141" s="50"/>
      <c r="T141" s="50"/>
    </row>
    <row r="142" spans="1:20" x14ac:dyDescent="0.2">
      <c r="A142" s="50"/>
      <c r="B142" s="50"/>
      <c r="C142" s="50"/>
      <c r="D142" s="50"/>
      <c r="E142" s="50"/>
      <c r="F142" s="50"/>
      <c r="G142" s="50"/>
      <c r="H142" s="50"/>
      <c r="I142" s="50"/>
      <c r="J142" s="85"/>
      <c r="K142" s="50"/>
      <c r="L142" s="50"/>
      <c r="M142" s="50"/>
      <c r="N142" s="50"/>
      <c r="O142" s="50"/>
      <c r="T142" s="50"/>
    </row>
    <row r="143" spans="1:20" x14ac:dyDescent="0.2">
      <c r="A143" s="50"/>
      <c r="B143" s="50"/>
      <c r="C143" s="50"/>
      <c r="D143" s="50"/>
      <c r="E143" s="50"/>
      <c r="F143" s="50"/>
      <c r="G143" s="50"/>
      <c r="H143" s="50"/>
      <c r="I143" s="50"/>
      <c r="J143" s="85"/>
      <c r="K143" s="50"/>
      <c r="L143" s="50"/>
      <c r="M143" s="50"/>
      <c r="N143" s="50"/>
      <c r="O143" s="50"/>
      <c r="T143" s="50"/>
    </row>
    <row r="144" spans="1:20" x14ac:dyDescent="0.2">
      <c r="A144" s="50"/>
      <c r="B144" s="50"/>
      <c r="C144" s="50"/>
      <c r="D144" s="50"/>
      <c r="E144" s="50"/>
      <c r="F144" s="50"/>
      <c r="G144" s="50"/>
      <c r="H144" s="50"/>
      <c r="I144" s="50"/>
      <c r="J144" s="85"/>
      <c r="K144" s="50"/>
      <c r="L144" s="50"/>
      <c r="M144" s="50"/>
      <c r="N144" s="50"/>
      <c r="O144" s="50"/>
      <c r="T144" s="50"/>
    </row>
    <row r="145" spans="1:20" x14ac:dyDescent="0.2">
      <c r="A145" s="50"/>
      <c r="B145" s="50"/>
      <c r="C145" s="50"/>
      <c r="D145" s="50"/>
      <c r="E145" s="50"/>
      <c r="F145" s="50"/>
      <c r="G145" s="50"/>
      <c r="H145" s="50"/>
      <c r="I145" s="50"/>
      <c r="J145" s="85"/>
      <c r="K145" s="50"/>
      <c r="L145" s="50"/>
      <c r="M145" s="50"/>
      <c r="N145" s="50"/>
      <c r="O145" s="50"/>
      <c r="T145" s="50"/>
    </row>
    <row r="146" spans="1:20" x14ac:dyDescent="0.2">
      <c r="A146" s="50"/>
      <c r="B146" s="50"/>
      <c r="C146" s="50"/>
      <c r="D146" s="50"/>
      <c r="E146" s="50"/>
      <c r="F146" s="50"/>
      <c r="G146" s="50"/>
      <c r="H146" s="50"/>
      <c r="I146" s="50"/>
      <c r="J146" s="85"/>
      <c r="K146" s="50"/>
      <c r="L146" s="50"/>
      <c r="M146" s="50"/>
      <c r="N146" s="50"/>
      <c r="O146" s="50"/>
      <c r="T146" s="50"/>
    </row>
    <row r="147" spans="1:20" x14ac:dyDescent="0.2">
      <c r="A147" s="50"/>
      <c r="B147" s="50"/>
      <c r="C147" s="50"/>
      <c r="D147" s="50"/>
      <c r="E147" s="50"/>
      <c r="F147" s="50"/>
      <c r="G147" s="50"/>
      <c r="H147" s="50"/>
      <c r="I147" s="50"/>
      <c r="J147" s="85"/>
      <c r="K147" s="50"/>
      <c r="L147" s="50"/>
      <c r="M147" s="50"/>
      <c r="N147" s="50"/>
      <c r="O147" s="50"/>
      <c r="T147" s="50"/>
    </row>
    <row r="148" spans="1:20" x14ac:dyDescent="0.2">
      <c r="A148" s="50"/>
      <c r="B148" s="50"/>
      <c r="C148" s="50"/>
      <c r="D148" s="50"/>
      <c r="E148" s="50"/>
      <c r="F148" s="50"/>
      <c r="G148" s="50"/>
      <c r="H148" s="50"/>
      <c r="I148" s="50"/>
      <c r="J148" s="85"/>
      <c r="K148" s="50"/>
      <c r="L148" s="50"/>
      <c r="M148" s="50"/>
      <c r="N148" s="50"/>
      <c r="O148" s="50"/>
      <c r="T148" s="50"/>
    </row>
    <row r="149" spans="1:20" x14ac:dyDescent="0.2">
      <c r="A149" s="50"/>
      <c r="B149" s="50"/>
      <c r="C149" s="50"/>
      <c r="D149" s="50"/>
      <c r="E149" s="50"/>
      <c r="F149" s="50"/>
      <c r="G149" s="50"/>
      <c r="H149" s="50"/>
      <c r="I149" s="50"/>
      <c r="J149" s="85"/>
      <c r="K149" s="50"/>
      <c r="L149" s="50"/>
      <c r="M149" s="50"/>
      <c r="N149" s="50"/>
      <c r="O149" s="50"/>
      <c r="T149" s="50"/>
    </row>
    <row r="150" spans="1:20" x14ac:dyDescent="0.2">
      <c r="A150" s="50"/>
      <c r="B150" s="50"/>
      <c r="C150" s="50"/>
      <c r="D150" s="50"/>
      <c r="E150" s="50"/>
      <c r="F150" s="50"/>
      <c r="G150" s="50"/>
      <c r="H150" s="50"/>
      <c r="I150" s="50"/>
      <c r="J150" s="85"/>
      <c r="K150" s="50"/>
      <c r="L150" s="50"/>
      <c r="M150" s="50"/>
      <c r="N150" s="50"/>
      <c r="O150" s="50"/>
      <c r="T150" s="50"/>
    </row>
    <row r="151" spans="1:20" x14ac:dyDescent="0.2">
      <c r="A151" s="50"/>
      <c r="B151" s="50"/>
      <c r="C151" s="50"/>
      <c r="D151" s="50"/>
      <c r="E151" s="50"/>
      <c r="F151" s="50"/>
      <c r="G151" s="50"/>
      <c r="H151" s="50"/>
      <c r="I151" s="50"/>
      <c r="J151" s="85"/>
      <c r="K151" s="50"/>
      <c r="L151" s="50"/>
      <c r="M151" s="50"/>
      <c r="N151" s="50"/>
      <c r="O151" s="50"/>
      <c r="T151" s="50"/>
    </row>
    <row r="152" spans="1:20" x14ac:dyDescent="0.2">
      <c r="A152" s="50"/>
      <c r="B152" s="50"/>
      <c r="C152" s="50"/>
      <c r="D152" s="50"/>
      <c r="E152" s="50"/>
      <c r="F152" s="50"/>
      <c r="G152" s="50"/>
      <c r="H152" s="50"/>
      <c r="I152" s="50"/>
      <c r="J152" s="85"/>
      <c r="K152" s="50"/>
      <c r="L152" s="50"/>
      <c r="M152" s="50"/>
      <c r="N152" s="50"/>
      <c r="O152" s="50"/>
      <c r="T152" s="50"/>
    </row>
    <row r="153" spans="1:20" x14ac:dyDescent="0.2">
      <c r="A153" s="50"/>
      <c r="B153" s="50"/>
      <c r="C153" s="50"/>
      <c r="D153" s="50"/>
      <c r="E153" s="50"/>
      <c r="F153" s="50"/>
      <c r="G153" s="50"/>
      <c r="H153" s="50"/>
      <c r="I153" s="50"/>
      <c r="J153" s="85"/>
      <c r="K153" s="50"/>
      <c r="L153" s="50"/>
      <c r="M153" s="50"/>
      <c r="N153" s="50"/>
      <c r="O153" s="50"/>
      <c r="T153" s="50"/>
    </row>
    <row r="154" spans="1:20" x14ac:dyDescent="0.2">
      <c r="A154" s="50"/>
      <c r="B154" s="50"/>
      <c r="C154" s="50"/>
      <c r="D154" s="50"/>
      <c r="E154" s="50"/>
      <c r="F154" s="50"/>
      <c r="G154" s="50"/>
      <c r="H154" s="50"/>
      <c r="I154" s="50"/>
      <c r="J154" s="85"/>
      <c r="K154" s="50"/>
      <c r="L154" s="50"/>
      <c r="M154" s="50"/>
      <c r="N154" s="50"/>
      <c r="O154" s="50"/>
      <c r="T154" s="50"/>
    </row>
    <row r="155" spans="1:20" x14ac:dyDescent="0.2">
      <c r="A155" s="50"/>
      <c r="B155" s="50"/>
      <c r="C155" s="50"/>
      <c r="D155" s="50"/>
      <c r="E155" s="50"/>
      <c r="F155" s="50"/>
      <c r="G155" s="50"/>
      <c r="H155" s="50"/>
      <c r="I155" s="50"/>
      <c r="J155" s="85"/>
      <c r="K155" s="50"/>
      <c r="L155" s="50"/>
      <c r="M155" s="50"/>
      <c r="N155" s="50"/>
      <c r="O155" s="50"/>
      <c r="T155" s="50"/>
    </row>
    <row r="156" spans="1:20" x14ac:dyDescent="0.2">
      <c r="A156" s="50"/>
      <c r="B156" s="50"/>
      <c r="C156" s="50"/>
      <c r="D156" s="50"/>
      <c r="E156" s="50"/>
      <c r="F156" s="50"/>
      <c r="G156" s="50"/>
      <c r="H156" s="50"/>
      <c r="I156" s="50"/>
      <c r="J156" s="85"/>
      <c r="K156" s="50"/>
      <c r="L156" s="50"/>
      <c r="M156" s="50"/>
      <c r="N156" s="50"/>
      <c r="O156" s="50"/>
      <c r="T156" s="50"/>
    </row>
    <row r="157" spans="1:20" x14ac:dyDescent="0.2">
      <c r="A157" s="50"/>
      <c r="B157" s="50"/>
      <c r="C157" s="50"/>
      <c r="D157" s="50"/>
      <c r="E157" s="50"/>
      <c r="F157" s="50"/>
      <c r="G157" s="50"/>
      <c r="H157" s="50"/>
      <c r="I157" s="50"/>
      <c r="J157" s="85"/>
      <c r="K157" s="50"/>
      <c r="L157" s="50"/>
      <c r="M157" s="50"/>
      <c r="N157" s="50"/>
      <c r="O157" s="50"/>
      <c r="T157" s="50"/>
    </row>
    <row r="158" spans="1:20" x14ac:dyDescent="0.2">
      <c r="A158" s="50"/>
      <c r="B158" s="50"/>
      <c r="C158" s="50"/>
      <c r="D158" s="50"/>
      <c r="E158" s="50"/>
      <c r="F158" s="50"/>
      <c r="G158" s="50"/>
      <c r="H158" s="50"/>
      <c r="I158" s="50"/>
      <c r="J158" s="85"/>
      <c r="K158" s="50"/>
      <c r="L158" s="50"/>
      <c r="M158" s="50"/>
      <c r="N158" s="50"/>
      <c r="O158" s="50"/>
      <c r="T158" s="50"/>
    </row>
    <row r="159" spans="1:20" x14ac:dyDescent="0.2">
      <c r="A159" s="50"/>
      <c r="B159" s="50"/>
      <c r="C159" s="50"/>
      <c r="D159" s="50"/>
      <c r="E159" s="50"/>
      <c r="F159" s="50"/>
      <c r="G159" s="50"/>
      <c r="H159" s="50"/>
      <c r="I159" s="50"/>
      <c r="J159" s="85"/>
      <c r="K159" s="50"/>
      <c r="L159" s="50"/>
      <c r="M159" s="50"/>
      <c r="N159" s="50"/>
      <c r="O159" s="50"/>
      <c r="T159" s="50"/>
    </row>
    <row r="160" spans="1:20" x14ac:dyDescent="0.2">
      <c r="A160" s="50"/>
      <c r="B160" s="50"/>
      <c r="C160" s="50"/>
      <c r="D160" s="50"/>
      <c r="E160" s="50"/>
      <c r="F160" s="50"/>
      <c r="G160" s="50"/>
      <c r="H160" s="50"/>
      <c r="I160" s="50"/>
      <c r="J160" s="85"/>
      <c r="K160" s="50"/>
      <c r="L160" s="50"/>
      <c r="M160" s="50"/>
      <c r="N160" s="50"/>
      <c r="O160" s="50"/>
      <c r="T160" s="50"/>
    </row>
    <row r="161" spans="1:20" x14ac:dyDescent="0.2">
      <c r="A161" s="50"/>
      <c r="B161" s="50"/>
      <c r="C161" s="50"/>
      <c r="D161" s="50"/>
      <c r="E161" s="50"/>
      <c r="F161" s="50"/>
      <c r="G161" s="50"/>
      <c r="H161" s="50"/>
      <c r="I161" s="50"/>
      <c r="J161" s="85"/>
      <c r="K161" s="50"/>
      <c r="L161" s="50"/>
      <c r="M161" s="50"/>
      <c r="N161" s="50"/>
      <c r="O161" s="50"/>
      <c r="T161" s="50"/>
    </row>
    <row r="162" spans="1:20" x14ac:dyDescent="0.2">
      <c r="A162" s="50"/>
      <c r="B162" s="50"/>
      <c r="C162" s="50"/>
      <c r="D162" s="50"/>
      <c r="E162" s="50"/>
      <c r="F162" s="50"/>
      <c r="G162" s="50"/>
      <c r="H162" s="50"/>
      <c r="I162" s="50"/>
      <c r="J162" s="85"/>
      <c r="K162" s="50"/>
      <c r="L162" s="50"/>
      <c r="M162" s="50"/>
      <c r="N162" s="50"/>
      <c r="O162" s="50"/>
      <c r="T162" s="50"/>
    </row>
    <row r="163" spans="1:20" x14ac:dyDescent="0.2">
      <c r="A163" s="50"/>
      <c r="B163" s="50"/>
      <c r="C163" s="50"/>
      <c r="D163" s="50"/>
      <c r="E163" s="50"/>
      <c r="F163" s="50"/>
      <c r="G163" s="50"/>
      <c r="H163" s="50"/>
      <c r="I163" s="50"/>
      <c r="J163" s="85"/>
      <c r="K163" s="50"/>
      <c r="L163" s="50"/>
      <c r="M163" s="50"/>
      <c r="N163" s="50"/>
      <c r="O163" s="50"/>
      <c r="T163" s="50"/>
    </row>
    <row r="164" spans="1:20" x14ac:dyDescent="0.2">
      <c r="A164" s="50"/>
      <c r="B164" s="50"/>
      <c r="C164" s="50"/>
      <c r="D164" s="50"/>
      <c r="E164" s="50"/>
      <c r="F164" s="50"/>
      <c r="G164" s="50"/>
      <c r="H164" s="50"/>
      <c r="I164" s="50"/>
      <c r="J164" s="85"/>
      <c r="K164" s="50"/>
      <c r="L164" s="50"/>
      <c r="M164" s="50"/>
      <c r="N164" s="50"/>
      <c r="O164" s="50"/>
      <c r="T164" s="50"/>
    </row>
    <row r="165" spans="1:20" x14ac:dyDescent="0.2">
      <c r="A165" s="50"/>
      <c r="B165" s="50"/>
      <c r="C165" s="50"/>
      <c r="D165" s="50"/>
      <c r="E165" s="50"/>
      <c r="F165" s="50"/>
      <c r="G165" s="50"/>
      <c r="H165" s="50"/>
      <c r="I165" s="50"/>
      <c r="J165" s="85"/>
      <c r="K165" s="50"/>
      <c r="L165" s="50"/>
      <c r="M165" s="50"/>
      <c r="N165" s="50"/>
      <c r="O165" s="50"/>
      <c r="T165" s="50"/>
    </row>
    <row r="166" spans="1:20" x14ac:dyDescent="0.2">
      <c r="A166" s="50"/>
      <c r="B166" s="50"/>
      <c r="C166" s="50"/>
      <c r="D166" s="50"/>
      <c r="E166" s="50"/>
      <c r="F166" s="50"/>
      <c r="G166" s="50"/>
      <c r="H166" s="50"/>
      <c r="I166" s="50"/>
      <c r="J166" s="85"/>
      <c r="K166" s="50"/>
      <c r="L166" s="50"/>
      <c r="M166" s="50"/>
      <c r="N166" s="50"/>
      <c r="O166" s="50"/>
      <c r="T166" s="50"/>
    </row>
    <row r="167" spans="1:20" x14ac:dyDescent="0.2">
      <c r="A167" s="50"/>
      <c r="B167" s="50"/>
      <c r="C167" s="50"/>
      <c r="D167" s="50"/>
      <c r="E167" s="50"/>
      <c r="F167" s="50"/>
      <c r="G167" s="50"/>
      <c r="H167" s="50"/>
      <c r="I167" s="50"/>
      <c r="J167" s="85"/>
      <c r="K167" s="50"/>
      <c r="L167" s="50"/>
      <c r="M167" s="50"/>
      <c r="N167" s="50"/>
      <c r="O167" s="50"/>
      <c r="T167" s="50"/>
    </row>
    <row r="168" spans="1:20" x14ac:dyDescent="0.2">
      <c r="A168" s="50"/>
      <c r="B168" s="50"/>
      <c r="C168" s="50"/>
      <c r="D168" s="50"/>
      <c r="E168" s="50"/>
      <c r="F168" s="50"/>
      <c r="G168" s="50"/>
      <c r="H168" s="50"/>
      <c r="I168" s="50"/>
      <c r="J168" s="85"/>
      <c r="K168" s="50"/>
      <c r="L168" s="50"/>
      <c r="M168" s="50"/>
      <c r="N168" s="50"/>
      <c r="O168" s="50"/>
      <c r="T168" s="50"/>
    </row>
    <row r="169" spans="1:20" x14ac:dyDescent="0.2">
      <c r="A169" s="50"/>
      <c r="B169" s="50"/>
      <c r="C169" s="50"/>
      <c r="D169" s="50"/>
      <c r="E169" s="50"/>
      <c r="F169" s="50"/>
      <c r="G169" s="50"/>
      <c r="H169" s="50"/>
      <c r="I169" s="50"/>
      <c r="J169" s="85"/>
      <c r="K169" s="50"/>
      <c r="L169" s="50"/>
      <c r="M169" s="50"/>
      <c r="N169" s="50"/>
      <c r="O169" s="50"/>
      <c r="T169" s="50"/>
    </row>
    <row r="170" spans="1:20" x14ac:dyDescent="0.2">
      <c r="A170" s="50"/>
      <c r="B170" s="50"/>
      <c r="C170" s="50"/>
      <c r="D170" s="50"/>
      <c r="E170" s="50"/>
      <c r="F170" s="50"/>
      <c r="G170" s="50"/>
      <c r="H170" s="50"/>
      <c r="I170" s="50"/>
      <c r="J170" s="85"/>
      <c r="K170" s="50"/>
      <c r="L170" s="50"/>
      <c r="M170" s="50"/>
      <c r="N170" s="50"/>
      <c r="O170" s="50"/>
      <c r="T170" s="50"/>
    </row>
    <row r="171" spans="1:20" x14ac:dyDescent="0.2">
      <c r="A171" s="50"/>
      <c r="B171" s="50"/>
      <c r="C171" s="50"/>
      <c r="D171" s="50"/>
      <c r="E171" s="50"/>
      <c r="F171" s="50"/>
      <c r="G171" s="50"/>
      <c r="H171" s="50"/>
      <c r="I171" s="50"/>
      <c r="J171" s="85"/>
      <c r="K171" s="50"/>
      <c r="L171" s="50"/>
      <c r="M171" s="50"/>
      <c r="N171" s="50"/>
      <c r="O171" s="50"/>
      <c r="T171" s="50"/>
    </row>
    <row r="172" spans="1:20" x14ac:dyDescent="0.2">
      <c r="A172" s="50"/>
      <c r="B172" s="50"/>
      <c r="C172" s="50"/>
      <c r="D172" s="50"/>
      <c r="E172" s="50"/>
      <c r="F172" s="50"/>
      <c r="G172" s="50"/>
      <c r="H172" s="50"/>
      <c r="I172" s="50"/>
      <c r="J172" s="85"/>
      <c r="K172" s="50"/>
      <c r="L172" s="50"/>
      <c r="M172" s="50"/>
      <c r="N172" s="50"/>
      <c r="O172" s="50"/>
      <c r="T172" s="50"/>
    </row>
    <row r="173" spans="1:20" x14ac:dyDescent="0.2">
      <c r="A173" s="50"/>
      <c r="B173" s="50"/>
      <c r="C173" s="50"/>
      <c r="D173" s="50"/>
      <c r="E173" s="50"/>
      <c r="F173" s="50"/>
      <c r="G173" s="50"/>
      <c r="H173" s="50"/>
      <c r="I173" s="50"/>
      <c r="J173" s="85"/>
      <c r="K173" s="50"/>
      <c r="L173" s="50"/>
      <c r="M173" s="50"/>
      <c r="N173" s="50"/>
      <c r="O173" s="50"/>
      <c r="T173" s="50"/>
    </row>
    <row r="174" spans="1:20" x14ac:dyDescent="0.2">
      <c r="A174" s="50"/>
      <c r="B174" s="50"/>
      <c r="C174" s="50"/>
      <c r="D174" s="50"/>
      <c r="E174" s="50"/>
      <c r="F174" s="50"/>
      <c r="G174" s="50"/>
      <c r="H174" s="50"/>
      <c r="I174" s="50"/>
      <c r="J174" s="85"/>
      <c r="K174" s="50"/>
      <c r="L174" s="50"/>
      <c r="M174" s="50"/>
      <c r="N174" s="50"/>
      <c r="O174" s="50"/>
      <c r="T174" s="50"/>
    </row>
    <row r="175" spans="1:20" x14ac:dyDescent="0.2">
      <c r="T175" s="50"/>
    </row>
    <row r="176" spans="1:20" x14ac:dyDescent="0.2">
      <c r="T176" s="50"/>
    </row>
    <row r="177" spans="20:20" x14ac:dyDescent="0.2">
      <c r="T177" s="50"/>
    </row>
    <row r="178" spans="20:20" x14ac:dyDescent="0.2">
      <c r="T178" s="50"/>
    </row>
    <row r="179" spans="20:20" x14ac:dyDescent="0.2">
      <c r="T179" s="50"/>
    </row>
    <row r="180" spans="20:20" x14ac:dyDescent="0.2">
      <c r="T180" s="50"/>
    </row>
    <row r="181" spans="20:20" x14ac:dyDescent="0.2">
      <c r="T181" s="50"/>
    </row>
    <row r="182" spans="20:20" x14ac:dyDescent="0.2">
      <c r="T182" s="50"/>
    </row>
    <row r="183" spans="20:20" x14ac:dyDescent="0.2">
      <c r="T183" s="50"/>
    </row>
    <row r="184" spans="20:20" x14ac:dyDescent="0.2">
      <c r="T184" s="50"/>
    </row>
    <row r="185" spans="20:20" x14ac:dyDescent="0.2">
      <c r="T185" s="50"/>
    </row>
    <row r="186" spans="20:20" x14ac:dyDescent="0.2">
      <c r="T186" s="50"/>
    </row>
    <row r="187" spans="20:20" x14ac:dyDescent="0.2">
      <c r="T187" s="50"/>
    </row>
    <row r="188" spans="20:20" x14ac:dyDescent="0.2">
      <c r="T188" s="50"/>
    </row>
    <row r="189" spans="20:20" x14ac:dyDescent="0.2">
      <c r="T189" s="50"/>
    </row>
    <row r="190" spans="20:20" x14ac:dyDescent="0.2">
      <c r="T190" s="50"/>
    </row>
    <row r="191" spans="20:20" x14ac:dyDescent="0.2">
      <c r="T191" s="50"/>
    </row>
    <row r="192" spans="20:20" x14ac:dyDescent="0.2">
      <c r="T192" s="50"/>
    </row>
    <row r="193" spans="20:20" x14ac:dyDescent="0.2">
      <c r="T193" s="50"/>
    </row>
    <row r="194" spans="20:20" x14ac:dyDescent="0.2">
      <c r="T194" s="50"/>
    </row>
    <row r="195" spans="20:20" x14ac:dyDescent="0.2">
      <c r="T195" s="50"/>
    </row>
    <row r="196" spans="20:20" x14ac:dyDescent="0.2">
      <c r="T196" s="50"/>
    </row>
    <row r="197" spans="20:20" x14ac:dyDescent="0.2">
      <c r="T197" s="50"/>
    </row>
    <row r="198" spans="20:20" x14ac:dyDescent="0.2">
      <c r="T198" s="50"/>
    </row>
    <row r="199" spans="20:20" x14ac:dyDescent="0.2">
      <c r="T199" s="50"/>
    </row>
    <row r="200" spans="20:20" x14ac:dyDescent="0.2">
      <c r="T200" s="50"/>
    </row>
    <row r="201" spans="20:20" x14ac:dyDescent="0.2">
      <c r="T201" s="50"/>
    </row>
    <row r="202" spans="20:20" x14ac:dyDescent="0.2">
      <c r="T202" s="50"/>
    </row>
    <row r="203" spans="20:20" x14ac:dyDescent="0.2">
      <c r="T203" s="50"/>
    </row>
  </sheetData>
  <sheetProtection sheet="1" formatCells="0" formatColumns="0" formatRows="0" insertColumns="0" insertRows="0" insertHyperlinks="0"/>
  <protectedRanges>
    <protectedRange sqref="L2:T4 H5:T7 T10:T81" name="Range1"/>
  </protectedRanges>
  <mergeCells count="98">
    <mergeCell ref="A79:B79"/>
    <mergeCell ref="A84:B85"/>
    <mergeCell ref="A74:B74"/>
    <mergeCell ref="A75:B75"/>
    <mergeCell ref="A76:B76"/>
    <mergeCell ref="A77:B77"/>
    <mergeCell ref="A87:T87"/>
    <mergeCell ref="A86:S86"/>
    <mergeCell ref="V54:W54"/>
    <mergeCell ref="V55:W56"/>
    <mergeCell ref="V44:Y44"/>
    <mergeCell ref="A61:G61"/>
    <mergeCell ref="A62:G62"/>
    <mergeCell ref="A64:G64"/>
    <mergeCell ref="A59:G59"/>
    <mergeCell ref="D56:E56"/>
    <mergeCell ref="C84:G84"/>
    <mergeCell ref="C85:G85"/>
    <mergeCell ref="A80:G80"/>
    <mergeCell ref="A81:G81"/>
    <mergeCell ref="A72:B72"/>
    <mergeCell ref="A73:B73"/>
    <mergeCell ref="A1:S1"/>
    <mergeCell ref="N8:O8"/>
    <mergeCell ref="R8:S8"/>
    <mergeCell ref="L8:M8"/>
    <mergeCell ref="J8:K8"/>
    <mergeCell ref="P8:Q8"/>
    <mergeCell ref="E2:G2"/>
    <mergeCell ref="B4:C4"/>
    <mergeCell ref="E4:G4"/>
    <mergeCell ref="B3:G3"/>
    <mergeCell ref="C8:D8"/>
    <mergeCell ref="E8:F8"/>
    <mergeCell ref="I3:K3"/>
    <mergeCell ref="I4:K4"/>
    <mergeCell ref="E7:G7"/>
    <mergeCell ref="E6:G6"/>
    <mergeCell ref="H8:I8"/>
    <mergeCell ref="C79:G79"/>
    <mergeCell ref="A66:G66"/>
    <mergeCell ref="A67:G67"/>
    <mergeCell ref="A68:G68"/>
    <mergeCell ref="C70:G70"/>
    <mergeCell ref="C71:G71"/>
    <mergeCell ref="C73:G73"/>
    <mergeCell ref="C74:G74"/>
    <mergeCell ref="C75:G75"/>
    <mergeCell ref="C76:G76"/>
    <mergeCell ref="C77:G77"/>
    <mergeCell ref="A63:G63"/>
    <mergeCell ref="A65:G65"/>
    <mergeCell ref="C72:G72"/>
    <mergeCell ref="D29:F29"/>
    <mergeCell ref="V45:Y45"/>
    <mergeCell ref="V46:Y46"/>
    <mergeCell ref="V51:X51"/>
    <mergeCell ref="C78:G78"/>
    <mergeCell ref="F88:H88"/>
    <mergeCell ref="J88:L88"/>
    <mergeCell ref="N88:P88"/>
    <mergeCell ref="A69:G69"/>
    <mergeCell ref="A78:B78"/>
    <mergeCell ref="B88:D88"/>
    <mergeCell ref="D54:E54"/>
    <mergeCell ref="D58:E58"/>
    <mergeCell ref="D55:E55"/>
    <mergeCell ref="R88:T88"/>
    <mergeCell ref="A70:B70"/>
    <mergeCell ref="A71:B71"/>
    <mergeCell ref="V8:W8"/>
    <mergeCell ref="V17:X17"/>
    <mergeCell ref="V18:X19"/>
    <mergeCell ref="V28:Y28"/>
    <mergeCell ref="V37:Y37"/>
    <mergeCell ref="B7:D7"/>
    <mergeCell ref="B6:D6"/>
    <mergeCell ref="D57:E57"/>
    <mergeCell ref="A2:B2"/>
    <mergeCell ref="C2:D2"/>
    <mergeCell ref="A43:G43"/>
    <mergeCell ref="A44:G44"/>
    <mergeCell ref="A45:G45"/>
    <mergeCell ref="A52:G52"/>
    <mergeCell ref="A46:G46"/>
    <mergeCell ref="A47:G47"/>
    <mergeCell ref="A48:G48"/>
    <mergeCell ref="A49:G49"/>
    <mergeCell ref="A40:G40"/>
    <mergeCell ref="C9:D9"/>
    <mergeCell ref="B5:G5"/>
    <mergeCell ref="A53:G53"/>
    <mergeCell ref="A38:G38"/>
    <mergeCell ref="A39:G39"/>
    <mergeCell ref="A41:G41"/>
    <mergeCell ref="A50:G50"/>
    <mergeCell ref="A51:G51"/>
    <mergeCell ref="A42:G42"/>
  </mergeCells>
  <conditionalFormatting sqref="E11 E13 E15 E17 E19">
    <cfRule type="expression" dxfId="17" priority="6">
      <formula>D10=12</formula>
    </cfRule>
  </conditionalFormatting>
  <conditionalFormatting sqref="F11">
    <cfRule type="expression" dxfId="16" priority="5">
      <formula>C10=12</formula>
    </cfRule>
  </conditionalFormatting>
  <conditionalFormatting sqref="F13">
    <cfRule type="expression" dxfId="15" priority="4">
      <formula>C12=12</formula>
    </cfRule>
  </conditionalFormatting>
  <conditionalFormatting sqref="F15">
    <cfRule type="expression" dxfId="14" priority="3">
      <formula>C14=12</formula>
    </cfRule>
  </conditionalFormatting>
  <conditionalFormatting sqref="F17">
    <cfRule type="expression" dxfId="13" priority="2">
      <formula>C16=12</formula>
    </cfRule>
  </conditionalFormatting>
  <conditionalFormatting sqref="F19">
    <cfRule type="expression" dxfId="12" priority="1">
      <formula>C18=12</formula>
    </cfRule>
  </conditionalFormatting>
  <conditionalFormatting sqref="X55">
    <cfRule type="cellIs" dxfId="11" priority="27" operator="equal">
      <formula>"No"</formula>
    </cfRule>
    <cfRule type="cellIs" dxfId="10" priority="28" operator="equal">
      <formula>"Yes"</formula>
    </cfRule>
  </conditionalFormatting>
  <dataValidations count="2">
    <dataValidation type="list" allowBlank="1" showInputMessage="1" showErrorMessage="1" errorTitle="Appointment length" error="Please enter 9 (academic appointment) or 12 (calendar year appointment)." sqref="C10 C12 C14 C16 C18 C20:C23" xr:uid="{FB7ED6B5-C2F4-4474-92A9-DF4B3CA696B8}">
      <formula1>"9, 12"</formula1>
    </dataValidation>
    <dataValidation type="list" allowBlank="1" showInputMessage="1" showErrorMessage="1" sqref="I4:K4" xr:uid="{D24157A9-3109-408D-BC29-0C4AA8615FC0}">
      <formula1>$V$11:$V$14</formula1>
    </dataValidation>
  </dataValidations>
  <hyperlinks>
    <hyperlink ref="V44" r:id="rId1" xr:uid="{A96D3B1B-44AB-482C-8290-31A82E32F12E}"/>
  </hyperlinks>
  <printOptions horizontalCentered="1"/>
  <pageMargins left="0.75" right="0.75" top="1" bottom="1" header="0.5" footer="0.5"/>
  <pageSetup scale="40" fitToHeight="0" orientation="portrait" r:id="rId2"/>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4EBF-CCC6-405D-8765-723923778BB2}">
  <sheetPr>
    <tabColor rgb="FF002060"/>
  </sheetPr>
  <dimension ref="A1:Q110"/>
  <sheetViews>
    <sheetView topLeftCell="A3" zoomScaleNormal="100" workbookViewId="0">
      <selection activeCell="A29" sqref="A29:M29"/>
    </sheetView>
  </sheetViews>
  <sheetFormatPr defaultColWidth="8.85546875" defaultRowHeight="11.25" x14ac:dyDescent="0.2"/>
  <cols>
    <col min="1" max="1" width="21.140625" style="183" bestFit="1" customWidth="1"/>
    <col min="2" max="2" width="10.5703125" style="183" customWidth="1"/>
    <col min="3" max="3" width="10.140625" style="183" customWidth="1"/>
    <col min="4" max="4" width="8.5703125" style="183" bestFit="1" customWidth="1"/>
    <col min="5" max="5" width="6" style="183" bestFit="1" customWidth="1"/>
    <col min="6" max="6" width="10.28515625" style="183" bestFit="1" customWidth="1"/>
    <col min="7" max="7" width="8.28515625" style="183" bestFit="1" customWidth="1"/>
    <col min="8" max="8" width="10.5703125" style="183" customWidth="1"/>
    <col min="9" max="9" width="11" style="183" customWidth="1"/>
    <col min="10" max="10" width="13.7109375" style="183" customWidth="1"/>
    <col min="11" max="11" width="11.28515625" style="183" customWidth="1"/>
    <col min="12" max="12" width="14.28515625" style="183" customWidth="1"/>
    <col min="13" max="13" width="6.42578125" style="183" bestFit="1" customWidth="1"/>
    <col min="14" max="14" width="8.85546875" style="183" customWidth="1"/>
    <col min="15" max="15" width="35.7109375" style="183" customWidth="1"/>
    <col min="16" max="16" width="8.85546875" style="183"/>
    <col min="17" max="17" width="1.42578125" style="183" bestFit="1" customWidth="1"/>
    <col min="18" max="18" width="8.85546875" style="183"/>
    <col min="19" max="19" width="54.5703125" style="183" bestFit="1" customWidth="1"/>
    <col min="20" max="16384" width="8.85546875" style="183"/>
  </cols>
  <sheetData>
    <row r="1" spans="1:17" ht="12.75" x14ac:dyDescent="0.2">
      <c r="A1" s="241" t="s">
        <v>268</v>
      </c>
    </row>
    <row r="2" spans="1:17" ht="12.75" x14ac:dyDescent="0.2">
      <c r="A2" s="242" t="s">
        <v>269</v>
      </c>
    </row>
    <row r="3" spans="1:17" ht="12.75" x14ac:dyDescent="0.2">
      <c r="A3" s="241" t="s">
        <v>270</v>
      </c>
      <c r="B3" s="242"/>
      <c r="C3" s="242"/>
      <c r="D3" s="242"/>
      <c r="E3" s="242"/>
    </row>
    <row r="4" spans="1:17" ht="12.75" x14ac:dyDescent="0.2">
      <c r="A4" s="242" t="s">
        <v>271</v>
      </c>
    </row>
    <row r="5" spans="1:17" ht="12.75" x14ac:dyDescent="0.2">
      <c r="A5" s="241" t="s">
        <v>272</v>
      </c>
      <c r="B5" s="242"/>
      <c r="C5" s="242"/>
      <c r="D5" s="242"/>
      <c r="E5" s="242"/>
    </row>
    <row r="6" spans="1:17" ht="12.75" x14ac:dyDescent="0.2">
      <c r="A6" s="242" t="s">
        <v>273</v>
      </c>
    </row>
    <row r="9" spans="1:17" ht="12.75" customHeight="1" x14ac:dyDescent="0.2">
      <c r="A9" s="271"/>
      <c r="B9" s="272"/>
      <c r="C9" s="272"/>
      <c r="D9" s="272"/>
      <c r="E9" s="272"/>
      <c r="F9" s="182" t="s">
        <v>224</v>
      </c>
      <c r="G9" s="182" t="s">
        <v>225</v>
      </c>
      <c r="H9" s="182" t="s">
        <v>226</v>
      </c>
      <c r="I9" s="182" t="s">
        <v>227</v>
      </c>
      <c r="J9" s="182" t="s">
        <v>228</v>
      </c>
      <c r="K9" s="182" t="s">
        <v>229</v>
      </c>
      <c r="L9" s="273"/>
      <c r="M9" s="273"/>
      <c r="N9" s="273"/>
      <c r="O9" s="274"/>
    </row>
    <row r="10" spans="1:17" ht="12.75" x14ac:dyDescent="0.2">
      <c r="A10" s="277" t="s">
        <v>230</v>
      </c>
      <c r="B10" s="278"/>
      <c r="C10" s="278"/>
      <c r="D10" s="278"/>
      <c r="E10" s="278"/>
      <c r="F10" s="184">
        <f>F102</f>
        <v>0</v>
      </c>
      <c r="G10" s="184">
        <f t="shared" ref="G10:K10" si="0">G102</f>
        <v>0</v>
      </c>
      <c r="H10" s="184">
        <f t="shared" si="0"/>
        <v>0</v>
      </c>
      <c r="I10" s="184">
        <f t="shared" si="0"/>
        <v>0</v>
      </c>
      <c r="J10" s="184">
        <f t="shared" si="0"/>
        <v>0</v>
      </c>
      <c r="K10" s="184">
        <f t="shared" si="0"/>
        <v>0</v>
      </c>
      <c r="L10" s="275"/>
      <c r="M10" s="275"/>
      <c r="N10" s="275"/>
      <c r="O10" s="276"/>
    </row>
    <row r="11" spans="1:17" ht="12.75" x14ac:dyDescent="0.2">
      <c r="A11" s="268"/>
      <c r="B11" s="269"/>
      <c r="C11" s="269"/>
      <c r="D11" s="269"/>
      <c r="E11" s="269"/>
      <c r="F11" s="269"/>
      <c r="G11" s="269"/>
      <c r="H11" s="269"/>
      <c r="I11" s="269"/>
      <c r="J11" s="269"/>
      <c r="K11" s="269"/>
      <c r="L11" s="269"/>
      <c r="M11" s="269"/>
      <c r="N11" s="269"/>
      <c r="O11" s="270"/>
    </row>
    <row r="12" spans="1:17" ht="12.75" customHeight="1" x14ac:dyDescent="0.2">
      <c r="A12" s="279" t="s">
        <v>231</v>
      </c>
      <c r="B12" s="280"/>
      <c r="C12" s="280"/>
      <c r="D12" s="280"/>
      <c r="E12" s="280"/>
      <c r="F12" s="280"/>
      <c r="G12" s="280"/>
      <c r="H12" s="280"/>
      <c r="I12" s="280"/>
      <c r="J12" s="280"/>
      <c r="K12" s="280"/>
      <c r="L12" s="280"/>
      <c r="M12" s="280"/>
      <c r="N12" s="280"/>
      <c r="O12" s="281"/>
    </row>
    <row r="13" spans="1:17" ht="34.5" thickBot="1" x14ac:dyDescent="0.25">
      <c r="A13" s="185" t="s">
        <v>232</v>
      </c>
      <c r="B13" s="186" t="s">
        <v>233</v>
      </c>
      <c r="C13" s="186" t="s">
        <v>234</v>
      </c>
      <c r="D13" s="187" t="s">
        <v>235</v>
      </c>
      <c r="E13" s="187" t="s">
        <v>236</v>
      </c>
      <c r="F13" s="188" t="s">
        <v>237</v>
      </c>
      <c r="G13" s="188" t="s">
        <v>238</v>
      </c>
      <c r="H13" s="189" t="s">
        <v>239</v>
      </c>
      <c r="I13" s="188" t="s">
        <v>240</v>
      </c>
      <c r="J13" s="190" t="s">
        <v>241</v>
      </c>
      <c r="K13" s="190" t="s">
        <v>242</v>
      </c>
      <c r="L13" s="188" t="s">
        <v>243</v>
      </c>
      <c r="M13" s="188" t="s">
        <v>244</v>
      </c>
      <c r="N13" s="189" t="s">
        <v>245</v>
      </c>
      <c r="O13" s="185" t="s">
        <v>246</v>
      </c>
      <c r="Q13" s="183" t="s">
        <v>247</v>
      </c>
    </row>
    <row r="14" spans="1:17" ht="15" customHeight="1" x14ac:dyDescent="0.2">
      <c r="A14" s="268" t="s">
        <v>248</v>
      </c>
      <c r="B14" s="269"/>
      <c r="C14" s="269"/>
      <c r="D14" s="269"/>
      <c r="E14" s="269"/>
      <c r="F14" s="269"/>
      <c r="G14" s="269"/>
      <c r="H14" s="269"/>
      <c r="I14" s="269"/>
      <c r="J14" s="269"/>
      <c r="K14" s="269"/>
      <c r="L14" s="269"/>
      <c r="M14" s="269"/>
      <c r="N14" s="269"/>
      <c r="O14" s="270"/>
    </row>
    <row r="15" spans="1:17" ht="33.75" x14ac:dyDescent="0.2">
      <c r="A15" s="191" t="s">
        <v>249</v>
      </c>
      <c r="B15" s="192" t="s">
        <v>250</v>
      </c>
      <c r="C15" s="192" t="s">
        <v>251</v>
      </c>
      <c r="D15" s="193">
        <v>2</v>
      </c>
      <c r="E15" s="193">
        <v>2</v>
      </c>
      <c r="F15" s="194"/>
      <c r="G15" s="194">
        <v>145</v>
      </c>
      <c r="H15" s="194">
        <v>62</v>
      </c>
      <c r="I15" s="194"/>
      <c r="J15" s="195">
        <v>600</v>
      </c>
      <c r="K15" s="196">
        <v>0.52</v>
      </c>
      <c r="L15" s="194">
        <v>50</v>
      </c>
      <c r="M15" s="195">
        <v>1</v>
      </c>
      <c r="N15" s="197">
        <f>ROUND(IF(SUM(F15:H15)&gt;0,IF(E15&gt;0,((F15*D15)+(G15*D15*(E15-1))+(H15*E15*D15)+(I15*D15)+(J15*K15*D15)+(L15*D15))*M15,"# Days Missing"),0),0)</f>
        <v>1262</v>
      </c>
      <c r="O15" s="191" t="s">
        <v>252</v>
      </c>
    </row>
    <row r="16" spans="1:17" x14ac:dyDescent="0.2">
      <c r="A16" s="198"/>
      <c r="B16" s="199"/>
      <c r="C16" s="199"/>
      <c r="D16" s="200"/>
      <c r="E16" s="200"/>
      <c r="F16" s="201"/>
      <c r="G16" s="201"/>
      <c r="H16" s="201"/>
      <c r="I16" s="201"/>
      <c r="J16" s="202"/>
      <c r="K16" s="203"/>
      <c r="L16" s="201"/>
      <c r="M16" s="202"/>
      <c r="N16" s="204">
        <f>ROUND(IF(SUM(F16:H16)&gt;0,IF(E16&gt;0,((F16*D16)+(G16*D16*(E16-1))+(H16*E16*D16)+(I16*D16)+(J16*K16*D16)+(L16*D16))*M16,"# Days Missing"),0),0)</f>
        <v>0</v>
      </c>
      <c r="O16" s="198"/>
    </row>
    <row r="17" spans="1:15" x14ac:dyDescent="0.2">
      <c r="A17" s="198"/>
      <c r="B17" s="199"/>
      <c r="C17" s="199"/>
      <c r="D17" s="200"/>
      <c r="E17" s="200"/>
      <c r="F17" s="201"/>
      <c r="G17" s="201"/>
      <c r="H17" s="201"/>
      <c r="I17" s="201"/>
      <c r="J17" s="202"/>
      <c r="K17" s="203"/>
      <c r="L17" s="201"/>
      <c r="M17" s="202"/>
      <c r="N17" s="204">
        <f t="shared" ref="N17:N20" si="1">ROUND(IF(SUM(F17:H17)&gt;0,IF(E17&gt;0,((F17*D17)+(G17*D17*(E17-1))+(H17*E17*D17)+(I17*D17)+(J17*K17*D17)+(L17*D17))*M17,"# Days Missing"),0),0)</f>
        <v>0</v>
      </c>
      <c r="O17" s="205"/>
    </row>
    <row r="18" spans="1:15" x14ac:dyDescent="0.2">
      <c r="A18" s="198"/>
      <c r="B18" s="199"/>
      <c r="C18" s="199"/>
      <c r="D18" s="200"/>
      <c r="E18" s="200"/>
      <c r="F18" s="201"/>
      <c r="G18" s="201"/>
      <c r="H18" s="201"/>
      <c r="I18" s="201"/>
      <c r="J18" s="202"/>
      <c r="K18" s="203"/>
      <c r="L18" s="201"/>
      <c r="M18" s="202"/>
      <c r="N18" s="204">
        <f t="shared" si="1"/>
        <v>0</v>
      </c>
      <c r="O18" s="205"/>
    </row>
    <row r="19" spans="1:15" x14ac:dyDescent="0.2">
      <c r="A19" s="198"/>
      <c r="B19" s="199"/>
      <c r="C19" s="199"/>
      <c r="D19" s="206"/>
      <c r="E19" s="206"/>
      <c r="F19" s="201"/>
      <c r="G19" s="201"/>
      <c r="H19" s="201"/>
      <c r="I19" s="201"/>
      <c r="J19" s="202"/>
      <c r="K19" s="201"/>
      <c r="L19" s="201"/>
      <c r="M19" s="202"/>
      <c r="N19" s="204">
        <f t="shared" si="1"/>
        <v>0</v>
      </c>
      <c r="O19" s="205"/>
    </row>
    <row r="20" spans="1:15" ht="12" thickBot="1" x14ac:dyDescent="0.25">
      <c r="A20" s="207"/>
      <c r="B20" s="208"/>
      <c r="C20" s="208"/>
      <c r="D20" s="209"/>
      <c r="E20" s="209"/>
      <c r="F20" s="210"/>
      <c r="G20" s="210"/>
      <c r="H20" s="210"/>
      <c r="I20" s="210"/>
      <c r="J20" s="211"/>
      <c r="K20" s="210"/>
      <c r="L20" s="210"/>
      <c r="M20" s="211"/>
      <c r="N20" s="212">
        <f t="shared" si="1"/>
        <v>0</v>
      </c>
      <c r="O20" s="207"/>
    </row>
    <row r="21" spans="1:15" ht="14.25" customHeight="1" thickTop="1" thickBot="1" x14ac:dyDescent="0.25">
      <c r="A21" s="282" t="s">
        <v>253</v>
      </c>
      <c r="B21" s="283"/>
      <c r="C21" s="283"/>
      <c r="D21" s="283"/>
      <c r="E21" s="283"/>
      <c r="F21" s="283"/>
      <c r="G21" s="283"/>
      <c r="H21" s="283"/>
      <c r="I21" s="283"/>
      <c r="J21" s="283"/>
      <c r="K21" s="283"/>
      <c r="L21" s="283"/>
      <c r="M21" s="284"/>
      <c r="N21" s="213">
        <f>IF(COUNT(N16:N20)&lt;COUNTA(N16:N20),"# Days Missing",SUM(N16:N20))</f>
        <v>0</v>
      </c>
      <c r="O21" s="214"/>
    </row>
    <row r="22" spans="1:15" ht="12.75" x14ac:dyDescent="0.2">
      <c r="A22" s="268" t="s">
        <v>254</v>
      </c>
      <c r="B22" s="269"/>
      <c r="C22" s="269"/>
      <c r="D22" s="269"/>
      <c r="E22" s="269"/>
      <c r="F22" s="269"/>
      <c r="G22" s="269"/>
      <c r="H22" s="269"/>
      <c r="I22" s="269"/>
      <c r="J22" s="269"/>
      <c r="K22" s="269"/>
      <c r="L22" s="269"/>
      <c r="M22" s="269"/>
      <c r="N22" s="269"/>
      <c r="O22" s="270"/>
    </row>
    <row r="23" spans="1:15" x14ac:dyDescent="0.2">
      <c r="A23" s="198"/>
      <c r="B23" s="199"/>
      <c r="C23" s="199"/>
      <c r="D23" s="206"/>
      <c r="E23" s="206"/>
      <c r="F23" s="201"/>
      <c r="G23" s="201"/>
      <c r="H23" s="201"/>
      <c r="I23" s="201"/>
      <c r="J23" s="202"/>
      <c r="K23" s="201"/>
      <c r="L23" s="201"/>
      <c r="M23" s="202"/>
      <c r="N23" s="204">
        <f t="shared" ref="N23:N27" si="2">ROUND(IF(SUM(F23:H23)&gt;0,IF(E23&gt;0,((F23*D23)+(G23*D23*(E23-1))+(H23*E23*D23)+(I23*D23)+(J23*K23*D23)+(L23*D23))*M23,"# Days Missing"),0),0)</f>
        <v>0</v>
      </c>
      <c r="O23" s="198"/>
    </row>
    <row r="24" spans="1:15" x14ac:dyDescent="0.2">
      <c r="A24" s="198"/>
      <c r="B24" s="215"/>
      <c r="C24" s="215"/>
      <c r="D24" s="206"/>
      <c r="E24" s="206"/>
      <c r="F24" s="201"/>
      <c r="G24" s="201"/>
      <c r="H24" s="201"/>
      <c r="I24" s="201"/>
      <c r="J24" s="202"/>
      <c r="K24" s="201"/>
      <c r="L24" s="201"/>
      <c r="M24" s="202"/>
      <c r="N24" s="204">
        <f t="shared" si="2"/>
        <v>0</v>
      </c>
      <c r="O24" s="205"/>
    </row>
    <row r="25" spans="1:15" x14ac:dyDescent="0.2">
      <c r="A25" s="198"/>
      <c r="B25" s="215"/>
      <c r="C25" s="215"/>
      <c r="D25" s="206"/>
      <c r="E25" s="206"/>
      <c r="F25" s="201"/>
      <c r="G25" s="201"/>
      <c r="H25" s="201"/>
      <c r="I25" s="201"/>
      <c r="J25" s="202"/>
      <c r="K25" s="201"/>
      <c r="L25" s="201"/>
      <c r="M25" s="202"/>
      <c r="N25" s="204">
        <f t="shared" si="2"/>
        <v>0</v>
      </c>
      <c r="O25" s="205"/>
    </row>
    <row r="26" spans="1:15" x14ac:dyDescent="0.2">
      <c r="A26" s="198"/>
      <c r="B26" s="215"/>
      <c r="C26" s="215"/>
      <c r="D26" s="206"/>
      <c r="E26" s="206"/>
      <c r="F26" s="201"/>
      <c r="G26" s="201"/>
      <c r="H26" s="201"/>
      <c r="I26" s="201"/>
      <c r="J26" s="202"/>
      <c r="K26" s="201"/>
      <c r="L26" s="201"/>
      <c r="M26" s="202"/>
      <c r="N26" s="204">
        <f t="shared" si="2"/>
        <v>0</v>
      </c>
      <c r="O26" s="205"/>
    </row>
    <row r="27" spans="1:15" ht="12" thickBot="1" x14ac:dyDescent="0.25">
      <c r="A27" s="207"/>
      <c r="B27" s="208"/>
      <c r="C27" s="208"/>
      <c r="D27" s="209"/>
      <c r="E27" s="209"/>
      <c r="F27" s="210"/>
      <c r="G27" s="210"/>
      <c r="H27" s="210"/>
      <c r="I27" s="210"/>
      <c r="J27" s="211"/>
      <c r="K27" s="210"/>
      <c r="L27" s="210"/>
      <c r="M27" s="211"/>
      <c r="N27" s="212">
        <f t="shared" si="2"/>
        <v>0</v>
      </c>
      <c r="O27" s="207"/>
    </row>
    <row r="28" spans="1:15" ht="14.25" customHeight="1" thickTop="1" thickBot="1" x14ac:dyDescent="0.25">
      <c r="A28" s="282" t="s">
        <v>255</v>
      </c>
      <c r="B28" s="283"/>
      <c r="C28" s="283"/>
      <c r="D28" s="283"/>
      <c r="E28" s="283"/>
      <c r="F28" s="283"/>
      <c r="G28" s="283"/>
      <c r="H28" s="283"/>
      <c r="I28" s="283"/>
      <c r="J28" s="283"/>
      <c r="K28" s="283"/>
      <c r="L28" s="283"/>
      <c r="M28" s="284"/>
      <c r="N28" s="216">
        <f>IF(COUNT(N23:N27)&lt;COUNTA(N23:N27),"# Days Missing",SUM(N23:N27))</f>
        <v>0</v>
      </c>
      <c r="O28" s="217"/>
    </row>
    <row r="29" spans="1:15" ht="27" customHeight="1" thickBot="1" x14ac:dyDescent="0.25">
      <c r="A29" s="285" t="s">
        <v>256</v>
      </c>
      <c r="B29" s="286"/>
      <c r="C29" s="286"/>
      <c r="D29" s="286"/>
      <c r="E29" s="286"/>
      <c r="F29" s="286"/>
      <c r="G29" s="286"/>
      <c r="H29" s="286"/>
      <c r="I29" s="286"/>
      <c r="J29" s="286"/>
      <c r="K29" s="286"/>
      <c r="L29" s="286"/>
      <c r="M29" s="287"/>
      <c r="N29" s="218">
        <f>IF(ISERR(N21+N28),"# Days Missing",N21+N28)</f>
        <v>0</v>
      </c>
      <c r="O29" s="219"/>
    </row>
    <row r="30" spans="1:15" ht="12.75" customHeight="1" x14ac:dyDescent="0.2">
      <c r="A30" s="279" t="s">
        <v>257</v>
      </c>
      <c r="B30" s="280"/>
      <c r="C30" s="280"/>
      <c r="D30" s="280"/>
      <c r="E30" s="280"/>
      <c r="F30" s="280"/>
      <c r="G30" s="280"/>
      <c r="H30" s="280"/>
      <c r="I30" s="280"/>
      <c r="J30" s="280"/>
      <c r="K30" s="280"/>
      <c r="L30" s="280"/>
      <c r="M30" s="280"/>
      <c r="N30" s="280"/>
      <c r="O30" s="281"/>
    </row>
    <row r="31" spans="1:15" ht="34.5" thickBot="1" x14ac:dyDescent="0.25">
      <c r="A31" s="185" t="s">
        <v>232</v>
      </c>
      <c r="B31" s="186" t="s">
        <v>233</v>
      </c>
      <c r="C31" s="186" t="s">
        <v>234</v>
      </c>
      <c r="D31" s="187" t="s">
        <v>235</v>
      </c>
      <c r="E31" s="187" t="s">
        <v>236</v>
      </c>
      <c r="F31" s="188" t="s">
        <v>237</v>
      </c>
      <c r="G31" s="188" t="s">
        <v>238</v>
      </c>
      <c r="H31" s="189" t="s">
        <v>239</v>
      </c>
      <c r="I31" s="188" t="s">
        <v>240</v>
      </c>
      <c r="J31" s="190" t="s">
        <v>241</v>
      </c>
      <c r="K31" s="190" t="s">
        <v>242</v>
      </c>
      <c r="L31" s="188" t="s">
        <v>243</v>
      </c>
      <c r="M31" s="188" t="s">
        <v>244</v>
      </c>
      <c r="N31" s="189" t="s">
        <v>245</v>
      </c>
      <c r="O31" s="185" t="s">
        <v>246</v>
      </c>
    </row>
    <row r="32" spans="1:15" ht="12.75" x14ac:dyDescent="0.2">
      <c r="A32" s="268" t="s">
        <v>248</v>
      </c>
      <c r="B32" s="269"/>
      <c r="C32" s="269"/>
      <c r="D32" s="269"/>
      <c r="E32" s="269"/>
      <c r="F32" s="269"/>
      <c r="G32" s="269"/>
      <c r="H32" s="269"/>
      <c r="I32" s="269"/>
      <c r="J32" s="269"/>
      <c r="K32" s="269"/>
      <c r="L32" s="269"/>
      <c r="M32" s="269"/>
      <c r="N32" s="269"/>
      <c r="O32" s="270"/>
    </row>
    <row r="33" spans="1:15" x14ac:dyDescent="0.2">
      <c r="A33" s="198"/>
      <c r="B33" s="199"/>
      <c r="C33" s="199"/>
      <c r="D33" s="200"/>
      <c r="E33" s="200"/>
      <c r="F33" s="201"/>
      <c r="G33" s="201"/>
      <c r="H33" s="201"/>
      <c r="I33" s="201"/>
      <c r="J33" s="202"/>
      <c r="K33" s="203"/>
      <c r="L33" s="201"/>
      <c r="M33" s="202"/>
      <c r="N33" s="204">
        <f>ROUND(IF(SUM(F33:H33)&gt;0,IF(E33&gt;0,((F33*D33)+(G33*D33*(E33-1))+(H33*E33*D33)+(I33*D33)+(J33*K33*D33)+(L33*D33))*M33,"# Days Missing"),0),0)</f>
        <v>0</v>
      </c>
      <c r="O33" s="198"/>
    </row>
    <row r="34" spans="1:15" x14ac:dyDescent="0.2">
      <c r="A34" s="198"/>
      <c r="B34" s="199"/>
      <c r="C34" s="199"/>
      <c r="D34" s="200"/>
      <c r="E34" s="200"/>
      <c r="F34" s="201"/>
      <c r="G34" s="201"/>
      <c r="H34" s="201"/>
      <c r="I34" s="201"/>
      <c r="J34" s="202"/>
      <c r="K34" s="203"/>
      <c r="L34" s="201"/>
      <c r="M34" s="202"/>
      <c r="N34" s="204">
        <f t="shared" ref="N34:N37" si="3">ROUND(IF(SUM(F34:H34)&gt;0,IF(E34&gt;0,((F34*D34)+(G34*D34*(E34-1))+(H34*E34*D34)+(I34*D34)+(J34*K34*D34)+(L34*D34))*M34,"# Days Missing"),0),0)</f>
        <v>0</v>
      </c>
      <c r="O34" s="205"/>
    </row>
    <row r="35" spans="1:15" x14ac:dyDescent="0.2">
      <c r="A35" s="198"/>
      <c r="B35" s="199"/>
      <c r="C35" s="199"/>
      <c r="D35" s="200"/>
      <c r="E35" s="200"/>
      <c r="F35" s="201"/>
      <c r="G35" s="201"/>
      <c r="H35" s="201"/>
      <c r="I35" s="201"/>
      <c r="J35" s="202"/>
      <c r="K35" s="203"/>
      <c r="L35" s="201"/>
      <c r="M35" s="202"/>
      <c r="N35" s="204">
        <f t="shared" si="3"/>
        <v>0</v>
      </c>
      <c r="O35" s="205"/>
    </row>
    <row r="36" spans="1:15" ht="14.25" customHeight="1" x14ac:dyDescent="0.2">
      <c r="A36" s="198"/>
      <c r="B36" s="199"/>
      <c r="C36" s="199"/>
      <c r="D36" s="206"/>
      <c r="E36" s="206"/>
      <c r="F36" s="201"/>
      <c r="G36" s="201"/>
      <c r="H36" s="201"/>
      <c r="I36" s="201"/>
      <c r="J36" s="202"/>
      <c r="K36" s="201"/>
      <c r="L36" s="201"/>
      <c r="M36" s="202"/>
      <c r="N36" s="204">
        <f t="shared" si="3"/>
        <v>0</v>
      </c>
      <c r="O36" s="205"/>
    </row>
    <row r="37" spans="1:15" ht="12.75" customHeight="1" thickBot="1" x14ac:dyDescent="0.25">
      <c r="A37" s="207"/>
      <c r="B37" s="208"/>
      <c r="C37" s="208"/>
      <c r="D37" s="209"/>
      <c r="E37" s="209"/>
      <c r="F37" s="210"/>
      <c r="G37" s="210"/>
      <c r="H37" s="210"/>
      <c r="I37" s="210"/>
      <c r="J37" s="211"/>
      <c r="K37" s="210"/>
      <c r="L37" s="210"/>
      <c r="M37" s="211"/>
      <c r="N37" s="212">
        <f t="shared" si="3"/>
        <v>0</v>
      </c>
      <c r="O37" s="207"/>
    </row>
    <row r="38" spans="1:15" ht="14.25" customHeight="1" thickTop="1" thickBot="1" x14ac:dyDescent="0.25">
      <c r="A38" s="282" t="s">
        <v>253</v>
      </c>
      <c r="B38" s="283"/>
      <c r="C38" s="283"/>
      <c r="D38" s="283"/>
      <c r="E38" s="283"/>
      <c r="F38" s="283"/>
      <c r="G38" s="283"/>
      <c r="H38" s="283"/>
      <c r="I38" s="283"/>
      <c r="J38" s="283"/>
      <c r="K38" s="283"/>
      <c r="L38" s="283"/>
      <c r="M38" s="284"/>
      <c r="N38" s="213">
        <f>IF(COUNT(N33:N37)&lt;COUNTA(N33:N37),"# Days Missing",SUM(N33:N37))</f>
        <v>0</v>
      </c>
      <c r="O38" s="214"/>
    </row>
    <row r="39" spans="1:15" ht="12.75" x14ac:dyDescent="0.2">
      <c r="A39" s="268" t="s">
        <v>254</v>
      </c>
      <c r="B39" s="269"/>
      <c r="C39" s="269"/>
      <c r="D39" s="269"/>
      <c r="E39" s="269"/>
      <c r="F39" s="269"/>
      <c r="G39" s="269"/>
      <c r="H39" s="269"/>
      <c r="I39" s="269"/>
      <c r="J39" s="269"/>
      <c r="K39" s="269"/>
      <c r="L39" s="269"/>
      <c r="M39" s="269"/>
      <c r="N39" s="269"/>
      <c r="O39" s="270"/>
    </row>
    <row r="40" spans="1:15" x14ac:dyDescent="0.2">
      <c r="A40" s="198"/>
      <c r="B40" s="199"/>
      <c r="C40" s="199"/>
      <c r="D40" s="206"/>
      <c r="E40" s="206"/>
      <c r="F40" s="201"/>
      <c r="G40" s="201"/>
      <c r="H40" s="201"/>
      <c r="I40" s="201"/>
      <c r="J40" s="202"/>
      <c r="K40" s="201"/>
      <c r="L40" s="201"/>
      <c r="M40" s="202"/>
      <c r="N40" s="204">
        <f t="shared" ref="N40:N44" si="4">ROUND(IF(SUM(F40:H40)&gt;0,IF(E40&gt;0,((F40*D40)+(G40*D40*(E40-1))+(H40*E40*D40)+(I40*D40)+(J40*K40*D40)+(L40*D40))*M40,"# Days Missing"),0),0)</f>
        <v>0</v>
      </c>
      <c r="O40" s="198"/>
    </row>
    <row r="41" spans="1:15" x14ac:dyDescent="0.2">
      <c r="A41" s="198"/>
      <c r="B41" s="215"/>
      <c r="C41" s="215"/>
      <c r="D41" s="206"/>
      <c r="E41" s="206"/>
      <c r="F41" s="201"/>
      <c r="G41" s="201"/>
      <c r="H41" s="201"/>
      <c r="I41" s="201"/>
      <c r="J41" s="202"/>
      <c r="K41" s="201"/>
      <c r="L41" s="201"/>
      <c r="M41" s="202"/>
      <c r="N41" s="204">
        <f t="shared" si="4"/>
        <v>0</v>
      </c>
      <c r="O41" s="205"/>
    </row>
    <row r="42" spans="1:15" x14ac:dyDescent="0.2">
      <c r="A42" s="198"/>
      <c r="B42" s="215"/>
      <c r="C42" s="215"/>
      <c r="D42" s="206"/>
      <c r="E42" s="206"/>
      <c r="F42" s="201"/>
      <c r="G42" s="201"/>
      <c r="H42" s="201"/>
      <c r="I42" s="201"/>
      <c r="J42" s="202"/>
      <c r="K42" s="201"/>
      <c r="L42" s="201"/>
      <c r="M42" s="202"/>
      <c r="N42" s="204">
        <f t="shared" si="4"/>
        <v>0</v>
      </c>
      <c r="O42" s="205"/>
    </row>
    <row r="43" spans="1:15" ht="14.25" customHeight="1" x14ac:dyDescent="0.2">
      <c r="A43" s="198"/>
      <c r="B43" s="215"/>
      <c r="C43" s="215"/>
      <c r="D43" s="206"/>
      <c r="E43" s="206"/>
      <c r="F43" s="201"/>
      <c r="G43" s="201"/>
      <c r="H43" s="201"/>
      <c r="I43" s="201"/>
      <c r="J43" s="202"/>
      <c r="K43" s="201"/>
      <c r="L43" s="201"/>
      <c r="M43" s="202"/>
      <c r="N43" s="204">
        <f t="shared" si="4"/>
        <v>0</v>
      </c>
      <c r="O43" s="205"/>
    </row>
    <row r="44" spans="1:15" ht="13.5" customHeight="1" thickBot="1" x14ac:dyDescent="0.25">
      <c r="A44" s="207"/>
      <c r="B44" s="208"/>
      <c r="C44" s="208"/>
      <c r="D44" s="209"/>
      <c r="E44" s="209"/>
      <c r="F44" s="210"/>
      <c r="G44" s="210"/>
      <c r="H44" s="210"/>
      <c r="I44" s="210"/>
      <c r="J44" s="211"/>
      <c r="K44" s="210"/>
      <c r="L44" s="210"/>
      <c r="M44" s="211"/>
      <c r="N44" s="212">
        <f t="shared" si="4"/>
        <v>0</v>
      </c>
      <c r="O44" s="207"/>
    </row>
    <row r="45" spans="1:15" ht="14.25" customHeight="1" thickTop="1" thickBot="1" x14ac:dyDescent="0.25">
      <c r="A45" s="282" t="s">
        <v>255</v>
      </c>
      <c r="B45" s="283"/>
      <c r="C45" s="283"/>
      <c r="D45" s="283"/>
      <c r="E45" s="283"/>
      <c r="F45" s="283"/>
      <c r="G45" s="283"/>
      <c r="H45" s="283"/>
      <c r="I45" s="283"/>
      <c r="J45" s="283"/>
      <c r="K45" s="283"/>
      <c r="L45" s="283"/>
      <c r="M45" s="284"/>
      <c r="N45" s="216">
        <f>IF(COUNT(N40:N44)&lt;COUNTA(N40:N44),"# Days Missing",SUM(N40:N44))</f>
        <v>0</v>
      </c>
      <c r="O45" s="217"/>
    </row>
    <row r="46" spans="1:15" ht="27" customHeight="1" thickBot="1" x14ac:dyDescent="0.25">
      <c r="A46" s="285" t="s">
        <v>258</v>
      </c>
      <c r="B46" s="286"/>
      <c r="C46" s="286"/>
      <c r="D46" s="286"/>
      <c r="E46" s="286"/>
      <c r="F46" s="286"/>
      <c r="G46" s="286"/>
      <c r="H46" s="286"/>
      <c r="I46" s="286"/>
      <c r="J46" s="286"/>
      <c r="K46" s="286"/>
      <c r="L46" s="286"/>
      <c r="M46" s="287"/>
      <c r="N46" s="218">
        <f>IF(ISERR(N38+N45),"# Days Missing",N38+N45)</f>
        <v>0</v>
      </c>
      <c r="O46" s="219"/>
    </row>
    <row r="47" spans="1:15" ht="12.75" x14ac:dyDescent="0.2">
      <c r="A47" s="279" t="s">
        <v>259</v>
      </c>
      <c r="B47" s="280"/>
      <c r="C47" s="280"/>
      <c r="D47" s="280"/>
      <c r="E47" s="280"/>
      <c r="F47" s="280"/>
      <c r="G47" s="280"/>
      <c r="H47" s="280"/>
      <c r="I47" s="280"/>
      <c r="J47" s="280"/>
      <c r="K47" s="280"/>
      <c r="L47" s="280"/>
      <c r="M47" s="280"/>
      <c r="N47" s="280"/>
      <c r="O47" s="281"/>
    </row>
    <row r="48" spans="1:15" ht="34.5" thickBot="1" x14ac:dyDescent="0.25">
      <c r="A48" s="185" t="s">
        <v>232</v>
      </c>
      <c r="B48" s="186" t="s">
        <v>233</v>
      </c>
      <c r="C48" s="186" t="s">
        <v>234</v>
      </c>
      <c r="D48" s="187" t="s">
        <v>235</v>
      </c>
      <c r="E48" s="187" t="s">
        <v>236</v>
      </c>
      <c r="F48" s="188" t="s">
        <v>237</v>
      </c>
      <c r="G48" s="188" t="s">
        <v>238</v>
      </c>
      <c r="H48" s="189" t="s">
        <v>239</v>
      </c>
      <c r="I48" s="188" t="s">
        <v>240</v>
      </c>
      <c r="J48" s="190" t="s">
        <v>241</v>
      </c>
      <c r="K48" s="190" t="s">
        <v>242</v>
      </c>
      <c r="L48" s="188" t="s">
        <v>243</v>
      </c>
      <c r="M48" s="188" t="s">
        <v>244</v>
      </c>
      <c r="N48" s="189" t="s">
        <v>245</v>
      </c>
      <c r="O48" s="185" t="s">
        <v>246</v>
      </c>
    </row>
    <row r="49" spans="1:15" ht="12.75" x14ac:dyDescent="0.2">
      <c r="A49" s="268" t="s">
        <v>248</v>
      </c>
      <c r="B49" s="269"/>
      <c r="C49" s="269"/>
      <c r="D49" s="269"/>
      <c r="E49" s="269"/>
      <c r="F49" s="269"/>
      <c r="G49" s="269"/>
      <c r="H49" s="269"/>
      <c r="I49" s="269"/>
      <c r="J49" s="269"/>
      <c r="K49" s="269"/>
      <c r="L49" s="269"/>
      <c r="M49" s="269"/>
      <c r="N49" s="269"/>
      <c r="O49" s="270"/>
    </row>
    <row r="50" spans="1:15" x14ac:dyDescent="0.2">
      <c r="A50" s="198"/>
      <c r="B50" s="199"/>
      <c r="C50" s="199"/>
      <c r="D50" s="200"/>
      <c r="E50" s="200"/>
      <c r="F50" s="201"/>
      <c r="G50" s="201"/>
      <c r="H50" s="201"/>
      <c r="I50" s="201"/>
      <c r="J50" s="202"/>
      <c r="K50" s="203"/>
      <c r="L50" s="201"/>
      <c r="M50" s="202"/>
      <c r="N50" s="204">
        <f>ROUND(IF(SUM(F50:H50)&gt;0,IF(E50&gt;0,((F50*D50)+(G50*D50*(E50-1))+(H50*E50*D50)+(I50*D50)+(J50*K50*D50)+(L50*D50))*M50,"# Days Missing"),0),0)</f>
        <v>0</v>
      </c>
      <c r="O50" s="198"/>
    </row>
    <row r="51" spans="1:15" x14ac:dyDescent="0.2">
      <c r="A51" s="198"/>
      <c r="B51" s="199"/>
      <c r="C51" s="199"/>
      <c r="D51" s="200"/>
      <c r="E51" s="200"/>
      <c r="F51" s="201"/>
      <c r="G51" s="201"/>
      <c r="H51" s="201"/>
      <c r="I51" s="201"/>
      <c r="J51" s="202"/>
      <c r="K51" s="203"/>
      <c r="L51" s="201"/>
      <c r="M51" s="202"/>
      <c r="N51" s="204">
        <f t="shared" ref="N51:N54" si="5">ROUND(IF(SUM(F51:H51)&gt;0,IF(E51&gt;0,((F51*D51)+(G51*D51*(E51-1))+(H51*E51*D51)+(I51*D51)+(J51*K51*D51)+(L51*D51))*M51,"# Days Missing"),0),0)</f>
        <v>0</v>
      </c>
      <c r="O51" s="205"/>
    </row>
    <row r="52" spans="1:15" x14ac:dyDescent="0.2">
      <c r="A52" s="198"/>
      <c r="B52" s="199"/>
      <c r="C52" s="199"/>
      <c r="D52" s="200"/>
      <c r="E52" s="200"/>
      <c r="F52" s="201"/>
      <c r="G52" s="201"/>
      <c r="H52" s="201"/>
      <c r="I52" s="201"/>
      <c r="J52" s="202"/>
      <c r="K52" s="203"/>
      <c r="L52" s="201"/>
      <c r="M52" s="202"/>
      <c r="N52" s="204">
        <f t="shared" si="5"/>
        <v>0</v>
      </c>
      <c r="O52" s="205"/>
    </row>
    <row r="53" spans="1:15" x14ac:dyDescent="0.2">
      <c r="A53" s="198"/>
      <c r="B53" s="199"/>
      <c r="C53" s="199"/>
      <c r="D53" s="206"/>
      <c r="E53" s="206"/>
      <c r="F53" s="201"/>
      <c r="G53" s="201"/>
      <c r="H53" s="201"/>
      <c r="I53" s="201"/>
      <c r="J53" s="202"/>
      <c r="K53" s="201"/>
      <c r="L53" s="201"/>
      <c r="M53" s="202"/>
      <c r="N53" s="204">
        <f t="shared" si="5"/>
        <v>0</v>
      </c>
      <c r="O53" s="205"/>
    </row>
    <row r="54" spans="1:15" ht="12" thickBot="1" x14ac:dyDescent="0.25">
      <c r="A54" s="207"/>
      <c r="B54" s="208"/>
      <c r="C54" s="208"/>
      <c r="D54" s="209"/>
      <c r="E54" s="209"/>
      <c r="F54" s="210"/>
      <c r="G54" s="210"/>
      <c r="H54" s="210"/>
      <c r="I54" s="210"/>
      <c r="J54" s="211"/>
      <c r="K54" s="210"/>
      <c r="L54" s="210"/>
      <c r="M54" s="211"/>
      <c r="N54" s="212">
        <f t="shared" si="5"/>
        <v>0</v>
      </c>
      <c r="O54" s="207"/>
    </row>
    <row r="55" spans="1:15" ht="14.25" customHeight="1" thickTop="1" thickBot="1" x14ac:dyDescent="0.25">
      <c r="A55" s="282" t="s">
        <v>253</v>
      </c>
      <c r="B55" s="283"/>
      <c r="C55" s="283"/>
      <c r="D55" s="283"/>
      <c r="E55" s="283"/>
      <c r="F55" s="283"/>
      <c r="G55" s="283"/>
      <c r="H55" s="283"/>
      <c r="I55" s="283"/>
      <c r="J55" s="283"/>
      <c r="K55" s="283"/>
      <c r="L55" s="283"/>
      <c r="M55" s="284"/>
      <c r="N55" s="213">
        <f>IF(COUNT(N50:N54)&lt;COUNTA(N50:N54),"# Days Missing",SUM(N50:N54))</f>
        <v>0</v>
      </c>
      <c r="O55" s="214"/>
    </row>
    <row r="56" spans="1:15" ht="12.75" x14ac:dyDescent="0.2">
      <c r="A56" s="268" t="s">
        <v>254</v>
      </c>
      <c r="B56" s="269"/>
      <c r="C56" s="269"/>
      <c r="D56" s="269"/>
      <c r="E56" s="269"/>
      <c r="F56" s="269"/>
      <c r="G56" s="269"/>
      <c r="H56" s="269"/>
      <c r="I56" s="269"/>
      <c r="J56" s="269"/>
      <c r="K56" s="269"/>
      <c r="L56" s="269"/>
      <c r="M56" s="269"/>
      <c r="N56" s="269"/>
      <c r="O56" s="270"/>
    </row>
    <row r="57" spans="1:15" x14ac:dyDescent="0.2">
      <c r="A57" s="198"/>
      <c r="B57" s="199"/>
      <c r="C57" s="199"/>
      <c r="D57" s="206"/>
      <c r="E57" s="206"/>
      <c r="F57" s="201"/>
      <c r="G57" s="201"/>
      <c r="H57" s="201"/>
      <c r="I57" s="201"/>
      <c r="J57" s="202"/>
      <c r="K57" s="201"/>
      <c r="L57" s="201"/>
      <c r="M57" s="202"/>
      <c r="N57" s="204">
        <f t="shared" ref="N57:N61" si="6">ROUND(IF(SUM(F57:H57)&gt;0,IF(E57&gt;0,((F57*D57)+(G57*D57*(E57-1))+(H57*E57*D57)+(I57*D57)+(J57*K57*D57)+(L57*D57))*M57,"# Days Missing"),0),0)</f>
        <v>0</v>
      </c>
      <c r="O57" s="198"/>
    </row>
    <row r="58" spans="1:15" x14ac:dyDescent="0.2">
      <c r="A58" s="198"/>
      <c r="B58" s="215"/>
      <c r="C58" s="215"/>
      <c r="D58" s="206"/>
      <c r="E58" s="206"/>
      <c r="F58" s="201"/>
      <c r="G58" s="201"/>
      <c r="H58" s="201"/>
      <c r="I58" s="201"/>
      <c r="J58" s="202"/>
      <c r="K58" s="201"/>
      <c r="L58" s="201"/>
      <c r="M58" s="202"/>
      <c r="N58" s="204">
        <f t="shared" si="6"/>
        <v>0</v>
      </c>
      <c r="O58" s="205"/>
    </row>
    <row r="59" spans="1:15" x14ac:dyDescent="0.2">
      <c r="A59" s="198"/>
      <c r="B59" s="215"/>
      <c r="C59" s="215"/>
      <c r="D59" s="206"/>
      <c r="E59" s="206"/>
      <c r="F59" s="201"/>
      <c r="G59" s="201"/>
      <c r="H59" s="201"/>
      <c r="I59" s="201"/>
      <c r="J59" s="202"/>
      <c r="K59" s="201"/>
      <c r="L59" s="201"/>
      <c r="M59" s="202"/>
      <c r="N59" s="204">
        <f t="shared" si="6"/>
        <v>0</v>
      </c>
      <c r="O59" s="205"/>
    </row>
    <row r="60" spans="1:15" x14ac:dyDescent="0.2">
      <c r="A60" s="198"/>
      <c r="B60" s="215"/>
      <c r="C60" s="215"/>
      <c r="D60" s="206"/>
      <c r="E60" s="206"/>
      <c r="F60" s="201"/>
      <c r="G60" s="201"/>
      <c r="H60" s="201"/>
      <c r="I60" s="201"/>
      <c r="J60" s="202"/>
      <c r="K60" s="201"/>
      <c r="L60" s="201"/>
      <c r="M60" s="202"/>
      <c r="N60" s="204">
        <f t="shared" si="6"/>
        <v>0</v>
      </c>
      <c r="O60" s="205"/>
    </row>
    <row r="61" spans="1:15" ht="12" thickBot="1" x14ac:dyDescent="0.25">
      <c r="A61" s="207"/>
      <c r="B61" s="208"/>
      <c r="C61" s="208"/>
      <c r="D61" s="209"/>
      <c r="E61" s="209"/>
      <c r="F61" s="210"/>
      <c r="G61" s="210"/>
      <c r="H61" s="210"/>
      <c r="I61" s="210"/>
      <c r="J61" s="211"/>
      <c r="K61" s="210"/>
      <c r="L61" s="210"/>
      <c r="M61" s="211"/>
      <c r="N61" s="212">
        <f t="shared" si="6"/>
        <v>0</v>
      </c>
      <c r="O61" s="207"/>
    </row>
    <row r="62" spans="1:15" ht="14.25" customHeight="1" thickTop="1" thickBot="1" x14ac:dyDescent="0.25">
      <c r="A62" s="282" t="s">
        <v>255</v>
      </c>
      <c r="B62" s="283"/>
      <c r="C62" s="283"/>
      <c r="D62" s="283"/>
      <c r="E62" s="283"/>
      <c r="F62" s="283"/>
      <c r="G62" s="283"/>
      <c r="H62" s="283"/>
      <c r="I62" s="283"/>
      <c r="J62" s="283"/>
      <c r="K62" s="283"/>
      <c r="L62" s="283"/>
      <c r="M62" s="284"/>
      <c r="N62" s="216">
        <f>IF(COUNT(N57:N61)&lt;COUNTA(N57:N61),"# Days Missing",SUM(N57:N61))</f>
        <v>0</v>
      </c>
      <c r="O62" s="217"/>
    </row>
    <row r="63" spans="1:15" ht="27" customHeight="1" thickBot="1" x14ac:dyDescent="0.25">
      <c r="A63" s="285" t="s">
        <v>260</v>
      </c>
      <c r="B63" s="286"/>
      <c r="C63" s="286"/>
      <c r="D63" s="286"/>
      <c r="E63" s="286"/>
      <c r="F63" s="286"/>
      <c r="G63" s="286"/>
      <c r="H63" s="286"/>
      <c r="I63" s="286"/>
      <c r="J63" s="286"/>
      <c r="K63" s="286"/>
      <c r="L63" s="286"/>
      <c r="M63" s="287"/>
      <c r="N63" s="218">
        <f>IF(ISERR(N55+N62),"# Days Missing",N55+N62)</f>
        <v>0</v>
      </c>
      <c r="O63" s="219"/>
    </row>
    <row r="64" spans="1:15" ht="12.75" x14ac:dyDescent="0.2">
      <c r="A64" s="279" t="s">
        <v>261</v>
      </c>
      <c r="B64" s="280"/>
      <c r="C64" s="280"/>
      <c r="D64" s="280"/>
      <c r="E64" s="280"/>
      <c r="F64" s="280"/>
      <c r="G64" s="280"/>
      <c r="H64" s="280"/>
      <c r="I64" s="280"/>
      <c r="J64" s="280"/>
      <c r="K64" s="280"/>
      <c r="L64" s="280"/>
      <c r="M64" s="280"/>
      <c r="N64" s="280"/>
      <c r="O64" s="281"/>
    </row>
    <row r="65" spans="1:15" ht="34.5" thickBot="1" x14ac:dyDescent="0.25">
      <c r="A65" s="185" t="s">
        <v>232</v>
      </c>
      <c r="B65" s="186" t="s">
        <v>233</v>
      </c>
      <c r="C65" s="186" t="s">
        <v>234</v>
      </c>
      <c r="D65" s="187" t="s">
        <v>235</v>
      </c>
      <c r="E65" s="187" t="s">
        <v>236</v>
      </c>
      <c r="F65" s="188" t="s">
        <v>237</v>
      </c>
      <c r="G65" s="188" t="s">
        <v>238</v>
      </c>
      <c r="H65" s="189" t="s">
        <v>239</v>
      </c>
      <c r="I65" s="188" t="s">
        <v>240</v>
      </c>
      <c r="J65" s="190" t="s">
        <v>241</v>
      </c>
      <c r="K65" s="190" t="s">
        <v>242</v>
      </c>
      <c r="L65" s="188" t="s">
        <v>243</v>
      </c>
      <c r="M65" s="188" t="s">
        <v>244</v>
      </c>
      <c r="N65" s="189" t="s">
        <v>245</v>
      </c>
      <c r="O65" s="185" t="s">
        <v>246</v>
      </c>
    </row>
    <row r="66" spans="1:15" ht="12.75" x14ac:dyDescent="0.2">
      <c r="A66" s="268" t="s">
        <v>248</v>
      </c>
      <c r="B66" s="269"/>
      <c r="C66" s="269"/>
      <c r="D66" s="269"/>
      <c r="E66" s="269"/>
      <c r="F66" s="269"/>
      <c r="G66" s="269"/>
      <c r="H66" s="269"/>
      <c r="I66" s="269"/>
      <c r="J66" s="269"/>
      <c r="K66" s="269"/>
      <c r="L66" s="269"/>
      <c r="M66" s="269"/>
      <c r="N66" s="269"/>
      <c r="O66" s="270"/>
    </row>
    <row r="67" spans="1:15" x14ac:dyDescent="0.2">
      <c r="A67" s="198"/>
      <c r="B67" s="199"/>
      <c r="C67" s="199"/>
      <c r="D67" s="200"/>
      <c r="E67" s="200"/>
      <c r="F67" s="201"/>
      <c r="G67" s="201"/>
      <c r="H67" s="201"/>
      <c r="I67" s="201"/>
      <c r="J67" s="202"/>
      <c r="K67" s="203"/>
      <c r="L67" s="201"/>
      <c r="M67" s="202"/>
      <c r="N67" s="204">
        <f>ROUND(IF(SUM(F67:H67)&gt;0,IF(E67&gt;0,((F67*D67)+(G67*D67*(E67-1))+(H67*E67*D67)+(I67*D67)+(J67*K67*D67)+(L67*D67))*M67,"# Days Missing"),0),0)</f>
        <v>0</v>
      </c>
      <c r="O67" s="198"/>
    </row>
    <row r="68" spans="1:15" x14ac:dyDescent="0.2">
      <c r="A68" s="198"/>
      <c r="B68" s="199"/>
      <c r="C68" s="199"/>
      <c r="D68" s="200"/>
      <c r="E68" s="200"/>
      <c r="F68" s="201"/>
      <c r="G68" s="201"/>
      <c r="H68" s="201"/>
      <c r="I68" s="201"/>
      <c r="J68" s="202"/>
      <c r="K68" s="203"/>
      <c r="L68" s="201"/>
      <c r="M68" s="202"/>
      <c r="N68" s="204">
        <f t="shared" ref="N68:N71" si="7">ROUND(IF(SUM(F68:H68)&gt;0,IF(E68&gt;0,((F68*D68)+(G68*D68*(E68-1))+(H68*E68*D68)+(I68*D68)+(J68*K68*D68)+(L68*D68))*M68,"# Days Missing"),0),0)</f>
        <v>0</v>
      </c>
      <c r="O68" s="205"/>
    </row>
    <row r="69" spans="1:15" x14ac:dyDescent="0.2">
      <c r="A69" s="198"/>
      <c r="B69" s="199"/>
      <c r="C69" s="199"/>
      <c r="D69" s="200"/>
      <c r="E69" s="200"/>
      <c r="F69" s="201"/>
      <c r="G69" s="201"/>
      <c r="H69" s="201"/>
      <c r="I69" s="201"/>
      <c r="J69" s="202"/>
      <c r="K69" s="203"/>
      <c r="L69" s="201"/>
      <c r="M69" s="202"/>
      <c r="N69" s="204">
        <f t="shared" si="7"/>
        <v>0</v>
      </c>
      <c r="O69" s="205"/>
    </row>
    <row r="70" spans="1:15" x14ac:dyDescent="0.2">
      <c r="A70" s="198"/>
      <c r="B70" s="199"/>
      <c r="C70" s="199"/>
      <c r="D70" s="206"/>
      <c r="E70" s="206"/>
      <c r="F70" s="201"/>
      <c r="G70" s="201"/>
      <c r="H70" s="201"/>
      <c r="I70" s="201"/>
      <c r="J70" s="202"/>
      <c r="K70" s="201"/>
      <c r="L70" s="201"/>
      <c r="M70" s="202"/>
      <c r="N70" s="204">
        <f t="shared" si="7"/>
        <v>0</v>
      </c>
      <c r="O70" s="205"/>
    </row>
    <row r="71" spans="1:15" ht="12" thickBot="1" x14ac:dyDescent="0.25">
      <c r="A71" s="207"/>
      <c r="B71" s="208"/>
      <c r="C71" s="208"/>
      <c r="D71" s="209"/>
      <c r="E71" s="209"/>
      <c r="F71" s="210"/>
      <c r="G71" s="210"/>
      <c r="H71" s="210"/>
      <c r="I71" s="210"/>
      <c r="J71" s="211"/>
      <c r="K71" s="210"/>
      <c r="L71" s="210"/>
      <c r="M71" s="211"/>
      <c r="N71" s="212">
        <f t="shared" si="7"/>
        <v>0</v>
      </c>
      <c r="O71" s="207"/>
    </row>
    <row r="72" spans="1:15" ht="14.25" customHeight="1" thickTop="1" thickBot="1" x14ac:dyDescent="0.25">
      <c r="A72" s="282" t="s">
        <v>253</v>
      </c>
      <c r="B72" s="283"/>
      <c r="C72" s="283"/>
      <c r="D72" s="283"/>
      <c r="E72" s="283"/>
      <c r="F72" s="283"/>
      <c r="G72" s="283"/>
      <c r="H72" s="283"/>
      <c r="I72" s="283"/>
      <c r="J72" s="283"/>
      <c r="K72" s="283"/>
      <c r="L72" s="283"/>
      <c r="M72" s="284"/>
      <c r="N72" s="213">
        <f>IF(COUNT(N67:N71)&lt;COUNTA(N67:N71),"# Days Missing",SUM(N67:N71))</f>
        <v>0</v>
      </c>
      <c r="O72" s="214"/>
    </row>
    <row r="73" spans="1:15" ht="12.75" x14ac:dyDescent="0.2">
      <c r="A73" s="268" t="s">
        <v>254</v>
      </c>
      <c r="B73" s="269"/>
      <c r="C73" s="269"/>
      <c r="D73" s="269"/>
      <c r="E73" s="269"/>
      <c r="F73" s="269"/>
      <c r="G73" s="269"/>
      <c r="H73" s="269"/>
      <c r="I73" s="269"/>
      <c r="J73" s="269"/>
      <c r="K73" s="269"/>
      <c r="L73" s="269"/>
      <c r="M73" s="269"/>
      <c r="N73" s="269"/>
      <c r="O73" s="270"/>
    </row>
    <row r="74" spans="1:15" x14ac:dyDescent="0.2">
      <c r="A74" s="198"/>
      <c r="B74" s="199"/>
      <c r="C74" s="199"/>
      <c r="D74" s="206"/>
      <c r="E74" s="206"/>
      <c r="F74" s="201"/>
      <c r="G74" s="201"/>
      <c r="H74" s="201"/>
      <c r="I74" s="201"/>
      <c r="J74" s="202"/>
      <c r="K74" s="201"/>
      <c r="L74" s="201"/>
      <c r="M74" s="202"/>
      <c r="N74" s="204">
        <f t="shared" ref="N74:N78" si="8">ROUND(IF(SUM(F74:H74)&gt;0,IF(E74&gt;0,((F74*D74)+(G74*D74*(E74-1))+(H74*E74*D74)+(I74*D74)+(J74*K74*D74)+(L74*D74))*M74,"# Days Missing"),0),0)</f>
        <v>0</v>
      </c>
      <c r="O74" s="198"/>
    </row>
    <row r="75" spans="1:15" x14ac:dyDescent="0.2">
      <c r="A75" s="198"/>
      <c r="B75" s="215"/>
      <c r="C75" s="215"/>
      <c r="D75" s="206"/>
      <c r="E75" s="206"/>
      <c r="F75" s="201"/>
      <c r="G75" s="201"/>
      <c r="H75" s="201"/>
      <c r="I75" s="201"/>
      <c r="J75" s="202"/>
      <c r="K75" s="201"/>
      <c r="L75" s="201"/>
      <c r="M75" s="202"/>
      <c r="N75" s="204">
        <f t="shared" si="8"/>
        <v>0</v>
      </c>
      <c r="O75" s="205"/>
    </row>
    <row r="76" spans="1:15" x14ac:dyDescent="0.2">
      <c r="A76" s="198"/>
      <c r="B76" s="215"/>
      <c r="C76" s="215"/>
      <c r="D76" s="206"/>
      <c r="E76" s="206"/>
      <c r="F76" s="201"/>
      <c r="G76" s="201"/>
      <c r="H76" s="201"/>
      <c r="I76" s="201"/>
      <c r="J76" s="202"/>
      <c r="K76" s="201"/>
      <c r="L76" s="201"/>
      <c r="M76" s="202"/>
      <c r="N76" s="204">
        <f t="shared" si="8"/>
        <v>0</v>
      </c>
      <c r="O76" s="205"/>
    </row>
    <row r="77" spans="1:15" x14ac:dyDescent="0.2">
      <c r="A77" s="198"/>
      <c r="B77" s="215"/>
      <c r="C77" s="215"/>
      <c r="D77" s="206"/>
      <c r="E77" s="206"/>
      <c r="F77" s="201"/>
      <c r="G77" s="201"/>
      <c r="H77" s="201"/>
      <c r="I77" s="201"/>
      <c r="J77" s="202"/>
      <c r="K77" s="201"/>
      <c r="L77" s="201"/>
      <c r="M77" s="202"/>
      <c r="N77" s="204">
        <f t="shared" si="8"/>
        <v>0</v>
      </c>
      <c r="O77" s="205"/>
    </row>
    <row r="78" spans="1:15" ht="12" thickBot="1" x14ac:dyDescent="0.25">
      <c r="A78" s="207"/>
      <c r="B78" s="208"/>
      <c r="C78" s="208"/>
      <c r="D78" s="209"/>
      <c r="E78" s="209"/>
      <c r="F78" s="210"/>
      <c r="G78" s="210"/>
      <c r="H78" s="210"/>
      <c r="I78" s="210"/>
      <c r="J78" s="211"/>
      <c r="K78" s="210"/>
      <c r="L78" s="210"/>
      <c r="M78" s="211"/>
      <c r="N78" s="212">
        <f t="shared" si="8"/>
        <v>0</v>
      </c>
      <c r="O78" s="207"/>
    </row>
    <row r="79" spans="1:15" ht="14.25" customHeight="1" thickTop="1" thickBot="1" x14ac:dyDescent="0.25">
      <c r="A79" s="282" t="s">
        <v>255</v>
      </c>
      <c r="B79" s="283"/>
      <c r="C79" s="283"/>
      <c r="D79" s="283"/>
      <c r="E79" s="283"/>
      <c r="F79" s="283"/>
      <c r="G79" s="283"/>
      <c r="H79" s="283"/>
      <c r="I79" s="283"/>
      <c r="J79" s="283"/>
      <c r="K79" s="283"/>
      <c r="L79" s="283"/>
      <c r="M79" s="284"/>
      <c r="N79" s="216">
        <f>IF(COUNT(N74:N78)&lt;COUNTA(N74:N78),"# Days Missing",SUM(N74:N78))</f>
        <v>0</v>
      </c>
      <c r="O79" s="217"/>
    </row>
    <row r="80" spans="1:15" ht="27" customHeight="1" thickBot="1" x14ac:dyDescent="0.25">
      <c r="A80" s="285" t="s">
        <v>262</v>
      </c>
      <c r="B80" s="286"/>
      <c r="C80" s="286"/>
      <c r="D80" s="286"/>
      <c r="E80" s="286"/>
      <c r="F80" s="286"/>
      <c r="G80" s="286"/>
      <c r="H80" s="286"/>
      <c r="I80" s="286"/>
      <c r="J80" s="286"/>
      <c r="K80" s="286"/>
      <c r="L80" s="286"/>
      <c r="M80" s="287"/>
      <c r="N80" s="218">
        <f>IF(ISERR(N72+N79),"# Days Missing",N72+N79)</f>
        <v>0</v>
      </c>
      <c r="O80" s="219"/>
    </row>
    <row r="81" spans="1:15" ht="12.75" x14ac:dyDescent="0.2">
      <c r="A81" s="279" t="s">
        <v>263</v>
      </c>
      <c r="B81" s="280"/>
      <c r="C81" s="280"/>
      <c r="D81" s="280"/>
      <c r="E81" s="280"/>
      <c r="F81" s="280"/>
      <c r="G81" s="280"/>
      <c r="H81" s="280"/>
      <c r="I81" s="280"/>
      <c r="J81" s="280"/>
      <c r="K81" s="280"/>
      <c r="L81" s="280"/>
      <c r="M81" s="280"/>
      <c r="N81" s="280"/>
      <c r="O81" s="281"/>
    </row>
    <row r="82" spans="1:15" ht="34.5" thickBot="1" x14ac:dyDescent="0.25">
      <c r="A82" s="185" t="s">
        <v>232</v>
      </c>
      <c r="B82" s="186" t="s">
        <v>233</v>
      </c>
      <c r="C82" s="186" t="s">
        <v>234</v>
      </c>
      <c r="D82" s="187" t="s">
        <v>235</v>
      </c>
      <c r="E82" s="187" t="s">
        <v>236</v>
      </c>
      <c r="F82" s="188" t="s">
        <v>237</v>
      </c>
      <c r="G82" s="188" t="s">
        <v>238</v>
      </c>
      <c r="H82" s="189" t="s">
        <v>239</v>
      </c>
      <c r="I82" s="188" t="s">
        <v>240</v>
      </c>
      <c r="J82" s="190" t="s">
        <v>241</v>
      </c>
      <c r="K82" s="190" t="s">
        <v>242</v>
      </c>
      <c r="L82" s="188" t="s">
        <v>243</v>
      </c>
      <c r="M82" s="188" t="s">
        <v>244</v>
      </c>
      <c r="N82" s="189" t="s">
        <v>245</v>
      </c>
      <c r="O82" s="185" t="s">
        <v>246</v>
      </c>
    </row>
    <row r="83" spans="1:15" ht="12.75" x14ac:dyDescent="0.2">
      <c r="A83" s="268" t="s">
        <v>248</v>
      </c>
      <c r="B83" s="269"/>
      <c r="C83" s="269"/>
      <c r="D83" s="269"/>
      <c r="E83" s="269"/>
      <c r="F83" s="269"/>
      <c r="G83" s="269"/>
      <c r="H83" s="269"/>
      <c r="I83" s="269"/>
      <c r="J83" s="269"/>
      <c r="K83" s="269"/>
      <c r="L83" s="269"/>
      <c r="M83" s="269"/>
      <c r="N83" s="269"/>
      <c r="O83" s="270"/>
    </row>
    <row r="84" spans="1:15" x14ac:dyDescent="0.2">
      <c r="A84" s="198"/>
      <c r="B84" s="199"/>
      <c r="C84" s="199"/>
      <c r="D84" s="200"/>
      <c r="E84" s="200"/>
      <c r="F84" s="201"/>
      <c r="G84" s="201"/>
      <c r="H84" s="201"/>
      <c r="I84" s="201"/>
      <c r="J84" s="202"/>
      <c r="K84" s="203"/>
      <c r="L84" s="201"/>
      <c r="M84" s="202"/>
      <c r="N84" s="204">
        <f>ROUND(IF(SUM(F84:H84)&gt;0,IF(E84&gt;0,((F84*D84)+(G84*D84*(E84-1))+(H84*E84*D84)+(I84*D84)+(J84*K84*D84)+(L84*D84))*M84,"# Days Missing"),0),0)</f>
        <v>0</v>
      </c>
      <c r="O84" s="198"/>
    </row>
    <row r="85" spans="1:15" x14ac:dyDescent="0.2">
      <c r="A85" s="198"/>
      <c r="B85" s="199"/>
      <c r="C85" s="199"/>
      <c r="D85" s="200"/>
      <c r="E85" s="200"/>
      <c r="F85" s="201"/>
      <c r="G85" s="201"/>
      <c r="H85" s="201"/>
      <c r="I85" s="201"/>
      <c r="J85" s="202"/>
      <c r="K85" s="203"/>
      <c r="L85" s="201"/>
      <c r="M85" s="202"/>
      <c r="N85" s="204">
        <f t="shared" ref="N85:N88" si="9">ROUND(IF(SUM(F85:H85)&gt;0,IF(E85&gt;0,((F85*D85)+(G85*D85*(E85-1))+(H85*E85*D85)+(I85*D85)+(J85*K85*D85)+(L85*D85))*M85,"# Days Missing"),0),0)</f>
        <v>0</v>
      </c>
      <c r="O85" s="205"/>
    </row>
    <row r="86" spans="1:15" x14ac:dyDescent="0.2">
      <c r="A86" s="198"/>
      <c r="B86" s="199"/>
      <c r="C86" s="199"/>
      <c r="D86" s="200"/>
      <c r="E86" s="200"/>
      <c r="F86" s="201"/>
      <c r="G86" s="201"/>
      <c r="H86" s="201"/>
      <c r="I86" s="201"/>
      <c r="J86" s="202"/>
      <c r="K86" s="203"/>
      <c r="L86" s="201"/>
      <c r="M86" s="202"/>
      <c r="N86" s="204">
        <f t="shared" si="9"/>
        <v>0</v>
      </c>
      <c r="O86" s="205"/>
    </row>
    <row r="87" spans="1:15" x14ac:dyDescent="0.2">
      <c r="A87" s="198"/>
      <c r="B87" s="199"/>
      <c r="C87" s="199"/>
      <c r="D87" s="206"/>
      <c r="E87" s="206"/>
      <c r="F87" s="201"/>
      <c r="G87" s="201"/>
      <c r="H87" s="201"/>
      <c r="I87" s="201"/>
      <c r="J87" s="202"/>
      <c r="K87" s="201"/>
      <c r="L87" s="201"/>
      <c r="M87" s="202"/>
      <c r="N87" s="204">
        <f t="shared" si="9"/>
        <v>0</v>
      </c>
      <c r="O87" s="205"/>
    </row>
    <row r="88" spans="1:15" ht="12" thickBot="1" x14ac:dyDescent="0.25">
      <c r="A88" s="207"/>
      <c r="B88" s="208"/>
      <c r="C88" s="208"/>
      <c r="D88" s="209"/>
      <c r="E88" s="209"/>
      <c r="F88" s="210"/>
      <c r="G88" s="210"/>
      <c r="H88" s="210"/>
      <c r="I88" s="210"/>
      <c r="J88" s="211"/>
      <c r="K88" s="210"/>
      <c r="L88" s="210"/>
      <c r="M88" s="211"/>
      <c r="N88" s="212">
        <f t="shared" si="9"/>
        <v>0</v>
      </c>
      <c r="O88" s="207"/>
    </row>
    <row r="89" spans="1:15" ht="14.25" thickTop="1" thickBot="1" x14ac:dyDescent="0.25">
      <c r="A89" s="282" t="s">
        <v>253</v>
      </c>
      <c r="B89" s="283"/>
      <c r="C89" s="283"/>
      <c r="D89" s="283"/>
      <c r="E89" s="283"/>
      <c r="F89" s="283"/>
      <c r="G89" s="283"/>
      <c r="H89" s="283"/>
      <c r="I89" s="283"/>
      <c r="J89" s="283"/>
      <c r="K89" s="283"/>
      <c r="L89" s="283"/>
      <c r="M89" s="284"/>
      <c r="N89" s="213">
        <f>IF(COUNT(N84:N88)&lt;COUNTA(N84:N88),"# Days Missing",SUM(N84:N88))</f>
        <v>0</v>
      </c>
      <c r="O89" s="214"/>
    </row>
    <row r="90" spans="1:15" ht="12.75" x14ac:dyDescent="0.2">
      <c r="A90" s="268" t="s">
        <v>254</v>
      </c>
      <c r="B90" s="269"/>
      <c r="C90" s="269"/>
      <c r="D90" s="269"/>
      <c r="E90" s="269"/>
      <c r="F90" s="269"/>
      <c r="G90" s="269"/>
      <c r="H90" s="269"/>
      <c r="I90" s="269"/>
      <c r="J90" s="269"/>
      <c r="K90" s="269"/>
      <c r="L90" s="269"/>
      <c r="M90" s="269"/>
      <c r="N90" s="269"/>
      <c r="O90" s="270"/>
    </row>
    <row r="91" spans="1:15" x14ac:dyDescent="0.2">
      <c r="A91" s="198"/>
      <c r="B91" s="199"/>
      <c r="C91" s="199"/>
      <c r="D91" s="206"/>
      <c r="E91" s="206"/>
      <c r="F91" s="201"/>
      <c r="G91" s="201"/>
      <c r="H91" s="201"/>
      <c r="I91" s="201"/>
      <c r="J91" s="202"/>
      <c r="K91" s="201"/>
      <c r="L91" s="201"/>
      <c r="M91" s="202"/>
      <c r="N91" s="204">
        <f t="shared" ref="N91:N95" si="10">ROUND(IF(SUM(F91:H91)&gt;0,IF(E91&gt;0,((F91*D91)+(G91*D91*(E91-1))+(H91*E91*D91)+(I91*D91)+(J91*K91*D91)+(L91*D91))*M91,"# Days Missing"),0),0)</f>
        <v>0</v>
      </c>
      <c r="O91" s="198"/>
    </row>
    <row r="92" spans="1:15" x14ac:dyDescent="0.2">
      <c r="A92" s="198"/>
      <c r="B92" s="215"/>
      <c r="C92" s="215"/>
      <c r="D92" s="206"/>
      <c r="E92" s="206"/>
      <c r="F92" s="201"/>
      <c r="G92" s="201"/>
      <c r="H92" s="201"/>
      <c r="I92" s="201"/>
      <c r="J92" s="202"/>
      <c r="K92" s="201"/>
      <c r="L92" s="201"/>
      <c r="M92" s="202"/>
      <c r="N92" s="204">
        <f t="shared" si="10"/>
        <v>0</v>
      </c>
      <c r="O92" s="205"/>
    </row>
    <row r="93" spans="1:15" x14ac:dyDescent="0.2">
      <c r="A93" s="198"/>
      <c r="B93" s="215"/>
      <c r="C93" s="215"/>
      <c r="D93" s="206"/>
      <c r="E93" s="206"/>
      <c r="F93" s="201"/>
      <c r="G93" s="201"/>
      <c r="H93" s="201"/>
      <c r="I93" s="201"/>
      <c r="J93" s="202"/>
      <c r="K93" s="201"/>
      <c r="L93" s="201"/>
      <c r="M93" s="202"/>
      <c r="N93" s="204">
        <f t="shared" si="10"/>
        <v>0</v>
      </c>
      <c r="O93" s="205"/>
    </row>
    <row r="94" spans="1:15" x14ac:dyDescent="0.2">
      <c r="A94" s="198"/>
      <c r="B94" s="215"/>
      <c r="C94" s="215"/>
      <c r="D94" s="206"/>
      <c r="E94" s="206"/>
      <c r="F94" s="201"/>
      <c r="G94" s="201"/>
      <c r="H94" s="201"/>
      <c r="I94" s="201"/>
      <c r="J94" s="202"/>
      <c r="K94" s="201"/>
      <c r="L94" s="201"/>
      <c r="M94" s="202"/>
      <c r="N94" s="204">
        <f t="shared" si="10"/>
        <v>0</v>
      </c>
      <c r="O94" s="205"/>
    </row>
    <row r="95" spans="1:15" ht="12" thickBot="1" x14ac:dyDescent="0.25">
      <c r="A95" s="207"/>
      <c r="B95" s="208"/>
      <c r="C95" s="208"/>
      <c r="D95" s="209"/>
      <c r="E95" s="209"/>
      <c r="F95" s="210"/>
      <c r="G95" s="210"/>
      <c r="H95" s="210"/>
      <c r="I95" s="210"/>
      <c r="J95" s="211"/>
      <c r="K95" s="210"/>
      <c r="L95" s="210"/>
      <c r="M95" s="211"/>
      <c r="N95" s="212">
        <f t="shared" si="10"/>
        <v>0</v>
      </c>
      <c r="O95" s="207"/>
    </row>
    <row r="96" spans="1:15" ht="14.25" thickTop="1" thickBot="1" x14ac:dyDescent="0.25">
      <c r="A96" s="282" t="s">
        <v>255</v>
      </c>
      <c r="B96" s="283"/>
      <c r="C96" s="283"/>
      <c r="D96" s="283"/>
      <c r="E96" s="283"/>
      <c r="F96" s="283"/>
      <c r="G96" s="283"/>
      <c r="H96" s="283"/>
      <c r="I96" s="283"/>
      <c r="J96" s="283"/>
      <c r="K96" s="283"/>
      <c r="L96" s="283"/>
      <c r="M96" s="284"/>
      <c r="N96" s="216">
        <f>IF(COUNT(N91:N95)&lt;COUNTA(N91:N95),"# Days Missing",SUM(N91:N95))</f>
        <v>0</v>
      </c>
      <c r="O96" s="217"/>
    </row>
    <row r="97" spans="1:15" ht="27" customHeight="1" thickBot="1" x14ac:dyDescent="0.25">
      <c r="A97" s="285" t="s">
        <v>264</v>
      </c>
      <c r="B97" s="286"/>
      <c r="C97" s="286"/>
      <c r="D97" s="286"/>
      <c r="E97" s="286"/>
      <c r="F97" s="286"/>
      <c r="G97" s="286"/>
      <c r="H97" s="286"/>
      <c r="I97" s="286"/>
      <c r="J97" s="286"/>
      <c r="K97" s="286"/>
      <c r="L97" s="286"/>
      <c r="M97" s="287"/>
      <c r="N97" s="218">
        <f>IF(ISERR(N89+N96),"# Days Missing",N89+N96)</f>
        <v>0</v>
      </c>
      <c r="O97" s="219"/>
    </row>
    <row r="98" spans="1:15" ht="13.5" customHeight="1" x14ac:dyDescent="0.2">
      <c r="A98" s="220"/>
      <c r="B98" s="221"/>
      <c r="C98" s="221"/>
      <c r="D98" s="221"/>
      <c r="E98" s="221"/>
      <c r="F98" s="221"/>
      <c r="G98" s="221"/>
      <c r="H98" s="221"/>
      <c r="I98" s="221"/>
      <c r="J98" s="221"/>
      <c r="K98" s="221"/>
      <c r="L98" s="221"/>
      <c r="M98" s="221"/>
      <c r="N98" s="222"/>
      <c r="O98" s="223"/>
    </row>
    <row r="99" spans="1:15" ht="13.5" customHeight="1" x14ac:dyDescent="0.2">
      <c r="A99" s="288"/>
      <c r="B99" s="289"/>
      <c r="C99" s="289"/>
      <c r="D99" s="289"/>
      <c r="E99" s="290"/>
      <c r="F99" s="224" t="s">
        <v>224</v>
      </c>
      <c r="G99" s="224" t="s">
        <v>225</v>
      </c>
      <c r="H99" s="224" t="s">
        <v>226</v>
      </c>
      <c r="I99" s="224" t="s">
        <v>227</v>
      </c>
      <c r="J99" s="224" t="s">
        <v>228</v>
      </c>
      <c r="K99" s="288" t="s">
        <v>229</v>
      </c>
      <c r="L99" s="290"/>
      <c r="M99" s="225"/>
      <c r="N99" s="226"/>
      <c r="O99" s="227"/>
    </row>
    <row r="100" spans="1:15" ht="13.5" customHeight="1" x14ac:dyDescent="0.2">
      <c r="A100" s="300" t="s">
        <v>265</v>
      </c>
      <c r="B100" s="301"/>
      <c r="C100" s="301"/>
      <c r="D100" s="301"/>
      <c r="E100" s="301"/>
      <c r="F100" s="229">
        <f>N21</f>
        <v>0</v>
      </c>
      <c r="G100" s="228">
        <f>N38</f>
        <v>0</v>
      </c>
      <c r="H100" s="229">
        <f>N55</f>
        <v>0</v>
      </c>
      <c r="I100" s="229">
        <f>N72</f>
        <v>0</v>
      </c>
      <c r="J100" s="229">
        <f>N89</f>
        <v>0</v>
      </c>
      <c r="K100" s="302">
        <f>SUM(F100:J100)</f>
        <v>0</v>
      </c>
      <c r="L100" s="302"/>
      <c r="M100" s="230"/>
      <c r="N100" s="230"/>
      <c r="O100" s="231"/>
    </row>
    <row r="101" spans="1:15" ht="13.5" customHeight="1" x14ac:dyDescent="0.2">
      <c r="A101" s="300" t="s">
        <v>266</v>
      </c>
      <c r="B101" s="301"/>
      <c r="C101" s="301"/>
      <c r="D101" s="301"/>
      <c r="E101" s="301"/>
      <c r="F101" s="229">
        <f>N28</f>
        <v>0</v>
      </c>
      <c r="G101" s="229">
        <f>N45</f>
        <v>0</v>
      </c>
      <c r="H101" s="229">
        <f>N62</f>
        <v>0</v>
      </c>
      <c r="I101" s="229">
        <f>N79</f>
        <v>0</v>
      </c>
      <c r="J101" s="229">
        <f>N96</f>
        <v>0</v>
      </c>
      <c r="K101" s="302">
        <f>SUM(F101:J101)</f>
        <v>0</v>
      </c>
      <c r="L101" s="302"/>
      <c r="M101" s="230"/>
      <c r="N101" s="230"/>
      <c r="O101" s="231"/>
    </row>
    <row r="102" spans="1:15" ht="13.5" customHeight="1" x14ac:dyDescent="0.2">
      <c r="A102" s="303" t="s">
        <v>230</v>
      </c>
      <c r="B102" s="304"/>
      <c r="C102" s="304"/>
      <c r="D102" s="304"/>
      <c r="E102" s="305"/>
      <c r="F102" s="232">
        <f>SUM(F100:F101)</f>
        <v>0</v>
      </c>
      <c r="G102" s="232">
        <f t="shared" ref="G102:K102" si="11">SUM(G100:G101)</f>
        <v>0</v>
      </c>
      <c r="H102" s="232">
        <f t="shared" si="11"/>
        <v>0</v>
      </c>
      <c r="I102" s="232">
        <f t="shared" si="11"/>
        <v>0</v>
      </c>
      <c r="J102" s="232">
        <f t="shared" si="11"/>
        <v>0</v>
      </c>
      <c r="K102" s="306">
        <f t="shared" si="11"/>
        <v>0</v>
      </c>
      <c r="L102" s="307"/>
      <c r="M102" s="233"/>
      <c r="N102" s="234"/>
      <c r="O102" s="235"/>
    </row>
    <row r="103" spans="1:15" ht="12" thickBot="1" x14ac:dyDescent="0.25">
      <c r="A103" s="236"/>
      <c r="B103" s="237"/>
      <c r="C103" s="237"/>
      <c r="D103" s="238"/>
      <c r="E103" s="238"/>
      <c r="F103" s="238"/>
      <c r="G103" s="238"/>
      <c r="H103" s="239"/>
      <c r="I103" s="238"/>
      <c r="J103" s="239"/>
      <c r="K103" s="239"/>
      <c r="L103" s="238"/>
      <c r="M103" s="238"/>
      <c r="N103" s="239"/>
      <c r="O103" s="240"/>
    </row>
    <row r="104" spans="1:15" ht="15" customHeight="1" x14ac:dyDescent="0.2">
      <c r="A104" s="291" t="s">
        <v>267</v>
      </c>
      <c r="B104" s="292"/>
      <c r="C104" s="292"/>
      <c r="D104" s="292"/>
      <c r="E104" s="292"/>
      <c r="F104" s="292"/>
      <c r="G104" s="292"/>
      <c r="H104" s="292"/>
      <c r="I104" s="292"/>
      <c r="J104" s="292"/>
      <c r="K104" s="292"/>
      <c r="L104" s="292"/>
      <c r="M104" s="292"/>
      <c r="N104" s="292"/>
      <c r="O104" s="293"/>
    </row>
    <row r="105" spans="1:15" ht="15" customHeight="1" x14ac:dyDescent="0.2">
      <c r="A105" s="294"/>
      <c r="B105" s="295"/>
      <c r="C105" s="295"/>
      <c r="D105" s="295"/>
      <c r="E105" s="295"/>
      <c r="F105" s="295"/>
      <c r="G105" s="295"/>
      <c r="H105" s="295"/>
      <c r="I105" s="295"/>
      <c r="J105" s="295"/>
      <c r="K105" s="295"/>
      <c r="L105" s="295"/>
      <c r="M105" s="295"/>
      <c r="N105" s="295"/>
      <c r="O105" s="296"/>
    </row>
    <row r="106" spans="1:15" ht="22.5" customHeight="1" x14ac:dyDescent="0.2">
      <c r="A106" s="294"/>
      <c r="B106" s="295"/>
      <c r="C106" s="295"/>
      <c r="D106" s="295"/>
      <c r="E106" s="295"/>
      <c r="F106" s="295"/>
      <c r="G106" s="295"/>
      <c r="H106" s="295"/>
      <c r="I106" s="295"/>
      <c r="J106" s="295"/>
      <c r="K106" s="295"/>
      <c r="L106" s="295"/>
      <c r="M106" s="295"/>
      <c r="N106" s="295"/>
      <c r="O106" s="296"/>
    </row>
    <row r="107" spans="1:15" ht="15" customHeight="1" x14ac:dyDescent="0.2">
      <c r="A107" s="294"/>
      <c r="B107" s="295"/>
      <c r="C107" s="295"/>
      <c r="D107" s="295"/>
      <c r="E107" s="295"/>
      <c r="F107" s="295"/>
      <c r="G107" s="295"/>
      <c r="H107" s="295"/>
      <c r="I107" s="295"/>
      <c r="J107" s="295"/>
      <c r="K107" s="295"/>
      <c r="L107" s="295"/>
      <c r="M107" s="295"/>
      <c r="N107" s="295"/>
      <c r="O107" s="296"/>
    </row>
    <row r="108" spans="1:15" ht="15" customHeight="1" thickBot="1" x14ac:dyDescent="0.25">
      <c r="A108" s="297"/>
      <c r="B108" s="298"/>
      <c r="C108" s="298"/>
      <c r="D108" s="298"/>
      <c r="E108" s="298"/>
      <c r="F108" s="298"/>
      <c r="G108" s="298"/>
      <c r="H108" s="298"/>
      <c r="I108" s="298"/>
      <c r="J108" s="298"/>
      <c r="K108" s="298"/>
      <c r="L108" s="298"/>
      <c r="M108" s="298"/>
      <c r="N108" s="298"/>
      <c r="O108" s="299"/>
    </row>
    <row r="110" spans="1:15" ht="12.75" x14ac:dyDescent="0.2">
      <c r="B110" s="242"/>
      <c r="C110" s="242"/>
      <c r="D110" s="242"/>
      <c r="E110" s="242"/>
    </row>
  </sheetData>
  <sheetProtection sheet="1" objects="1" scenarios="1" formatCells="0" formatColumns="0" formatRows="0" insertRows="0"/>
  <mergeCells count="44">
    <mergeCell ref="A104:O104"/>
    <mergeCell ref="A105:O108"/>
    <mergeCell ref="A100:E100"/>
    <mergeCell ref="K100:L100"/>
    <mergeCell ref="A101:E101"/>
    <mergeCell ref="K101:L101"/>
    <mergeCell ref="A102:E102"/>
    <mergeCell ref="K102:L102"/>
    <mergeCell ref="A89:M89"/>
    <mergeCell ref="A90:O90"/>
    <mergeCell ref="A96:M96"/>
    <mergeCell ref="A97:M97"/>
    <mergeCell ref="A99:E99"/>
    <mergeCell ref="K99:L99"/>
    <mergeCell ref="A83:O83"/>
    <mergeCell ref="A55:M55"/>
    <mergeCell ref="A56:O56"/>
    <mergeCell ref="A62:M62"/>
    <mergeCell ref="A63:M63"/>
    <mergeCell ref="A64:O64"/>
    <mergeCell ref="A66:O66"/>
    <mergeCell ref="A72:M72"/>
    <mergeCell ref="A73:O73"/>
    <mergeCell ref="A79:M79"/>
    <mergeCell ref="A80:M80"/>
    <mergeCell ref="A81:O81"/>
    <mergeCell ref="A49:O49"/>
    <mergeCell ref="A21:M21"/>
    <mergeCell ref="A22:O22"/>
    <mergeCell ref="A28:M28"/>
    <mergeCell ref="A29:M29"/>
    <mergeCell ref="A30:O30"/>
    <mergeCell ref="A32:O32"/>
    <mergeCell ref="A38:M38"/>
    <mergeCell ref="A39:O39"/>
    <mergeCell ref="A45:M45"/>
    <mergeCell ref="A46:M46"/>
    <mergeCell ref="A47:O47"/>
    <mergeCell ref="A14:O14"/>
    <mergeCell ref="A9:E9"/>
    <mergeCell ref="L9:O10"/>
    <mergeCell ref="A10:E10"/>
    <mergeCell ref="A11:O11"/>
    <mergeCell ref="A12:O12"/>
  </mergeCells>
  <conditionalFormatting sqref="N15:N21">
    <cfRule type="cellIs" dxfId="9" priority="2" operator="equal">
      <formula>"# DAYS MISSING"</formula>
    </cfRule>
  </conditionalFormatting>
  <conditionalFormatting sqref="N23:N29">
    <cfRule type="cellIs" dxfId="8" priority="1" operator="equal">
      <formula>"# DAYS MISSING"</formula>
    </cfRule>
  </conditionalFormatting>
  <conditionalFormatting sqref="N33:N38">
    <cfRule type="cellIs" dxfId="7" priority="4" operator="equal">
      <formula>"# DAYS MISSING"</formula>
    </cfRule>
  </conditionalFormatting>
  <conditionalFormatting sqref="N40:N46">
    <cfRule type="cellIs" dxfId="6" priority="3" operator="equal">
      <formula>"# DAYS MISSING"</formula>
    </cfRule>
  </conditionalFormatting>
  <conditionalFormatting sqref="N50:N55">
    <cfRule type="cellIs" dxfId="5" priority="6" operator="equal">
      <formula>"# DAYS MISSING"</formula>
    </cfRule>
  </conditionalFormatting>
  <conditionalFormatting sqref="N57:N63">
    <cfRule type="cellIs" dxfId="4" priority="5" operator="equal">
      <formula>"# DAYS MISSING"</formula>
    </cfRule>
  </conditionalFormatting>
  <conditionalFormatting sqref="N67:N72">
    <cfRule type="cellIs" dxfId="3" priority="8" operator="equal">
      <formula>"# DAYS MISSING"</formula>
    </cfRule>
  </conditionalFormatting>
  <conditionalFormatting sqref="N74:N80">
    <cfRule type="cellIs" dxfId="2" priority="7" operator="equal">
      <formula>"# DAYS MISSING"</formula>
    </cfRule>
  </conditionalFormatting>
  <conditionalFormatting sqref="N84:N89">
    <cfRule type="cellIs" dxfId="1" priority="10" operator="equal">
      <formula>"# DAYS MISSING"</formula>
    </cfRule>
  </conditionalFormatting>
  <conditionalFormatting sqref="N91:N98">
    <cfRule type="cellIs" dxfId="0" priority="9" operator="equal">
      <formula>"# DAYS MISSING"</formula>
    </cfRule>
  </conditionalFormatting>
  <dataValidations count="1">
    <dataValidation type="list" allowBlank="1" showInputMessage="1" sqref="A57:A61 A50:A54 A67:A71 A40:A44 A91:A95 A23:A27 A84:A88 A33:A37 A74:A78 A16:A20" xr:uid="{BB2525D9-BC68-4D5D-95A6-400771CB7D99}">
      <formula1>"Conference travel to present research, Meet with collaborators, Project team meeting, Meet with sponsor, Other (please specify)"</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o D A A B Q S w M E F A A C A A g A d 5 Q E 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H e U B 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3 l A R d i R D J E q M A A A D c A A A A E w A c A E Z v c m 1 1 b G F z L 1 N l Y 3 R p b 2 4 x L m 0 g o h g A K K A U A A A A A A A A A A A A A A A A A A A A A A A A A A A A b Y 4 x C 4 M w E I V 3 I f 8 h p I s F E Z z F o Y S u X R Q 6 i E O 0 1 y r G X E n O o o j / v b F Z e 8 u D u / e + d w 4 6 G t D w M m i W s 4 h F r l c W H r x S r Y a M F 1 w D s Y j 7 K X G 2 H f j N d e l A p 3 K 2 F g z d 0 Y 4 t 4 h i f t / q m J i h E S I p m r y U a 8 p Y m C Y C T k L 0 y r w O + v k F 4 0 s + a V l Y Z 9 0 Q 7 S d T z Z I 6 j i 0 N b s m 3 i 4 p / 7 D L S G V M L J C y d Y a N / P L B r M X 3 j + B V B L A Q I t A B Q A A g A I A H e U B F 0 z f h i l p Q A A A P Y A A A A S A A A A A A A A A A A A A A A A A A A A A A B D b 2 5 m a W c v U G F j a 2 F n Z S 5 4 b W x Q S w E C L Q A U A A I A C A B 3 l A R d D 8 r p q 6 Q A A A D p A A A A E w A A A A A A A A A A A A A A A A D x A A A A W 0 N v b n R l b n R f V H l w Z X N d L n h t b F B L A Q I t A B Q A A g A I A H e U B F 2 J E M k S o w A A A N w A A A A T A A A A A A A A A A A A A A A A A O I B A A B G b 3 J t d W x h c y 9 T Z W N 0 a W 9 u M S 5 t U E s F B g A A A A A D A A M A w g A A A N I 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s I A A A A A A A A + Q 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x M T A 5 N m Y 3 Z i 1 h O T E 3 L T Q 1 Y W M t Y m N l O S 0 z N G M y M T Y x M D Z j Y z U 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Y t M D g t M D R U M j M 6 M z U 6 M j U u M j A x M z U 0 M 1 o i I C 8 + P E V u d H J 5 I F R 5 c G U 9 I k Z p b G x D b 2 x 1 b W 5 U e X B l c y I g V m F s d W U 9 I n N C Z z 0 9 I i A v P j x F b n R y e S B U e X B l P S J G a W x s Q 2 9 s d W 1 u T m F t Z X M i I F Z h b H V l P S J z W y Z x d W 9 0 O 0 F j d G l 2 a X R 5 I F R 5 c G U 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v Q X V 0 b 1 J l b W 9 2 Z W R D b 2 x 1 b W 5 z M S 5 7 Q W N 0 a X Z p d H k g V H l w Z S w w f S Z x d W 9 0 O 1 0 s J n F 1 b 3 Q 7 Q 2 9 s d W 1 u Q 2 9 1 b n Q m c X V v d D s 6 M S w m c X V v d D t L Z X l D b 2 x 1 b W 5 O Y W 1 l c y Z x d W 9 0 O z p b X S w m c X V v d D t D b 2 x 1 b W 5 J Z G V u d G l 0 a W V z J n F 1 b 3 Q 7 O l s m c X V v d D t T Z W N 0 a W 9 u M S 9 U Y W J s Z T E v Q X V 0 b 1 J l b W 9 2 Z W R D b 2 x 1 b W 5 z M S 5 7 Q W N 0 a X Z p d H k g V H l w Z S w w f S Z x d W 9 0 O 1 0 s J n F 1 b 3 Q 7 U m V s Y X R p b 2 5 z a G l w S W 5 m b y Z x d W 9 0 O z p b X X 0 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C 9 J d G V t c z 4 8 L 0 x v Y 2 F s U G F j a 2 F n Z U 1 l d G F k Y X R h R m l s Z T 4 W A A A A U E s F B g A A A A A A A A A A A A A A A A A A A A A A A C Y B A A A B A A A A 0 I y d 3 w E V 0 R G M e g D A T 8 K X 6 w E A A A B S C l G Y f R 7 + T r 0 k p s H u H b A / A A A A A A I A A A A A A B B m A A A A A Q A A I A A A A O K y w i w H R 2 Z G i w h y N 7 b Z r l i y z L K x P d S P q 6 y 5 W g v C i D s K A A A A A A 6 A A A A A A g A A I A A A A M X 4 1 S W k 7 B 1 V P O G P u P p W a o 3 3 x j z i w e O M N Q H 0 2 J e W 2 r O T U A A A A F q x l B 9 x S w t 3 I r I 2 o h k 4 y k O I I g c C 8 Z 7 O M i x c Z I V q 4 q s a D 6 V b b R T C z k O D Q G G w P 4 A F / X 6 l L 5 W O 0 3 D J + V 5 A i 0 7 r f M q j A X D y I r S T C + c L x O Q O f Z X I Q A A A A I j y 5 r t 2 4 K Y o Y x / B s r A N p r X 4 O k Y d d W 8 u i h B a z F W k m n Y p k x e X Y 9 g A I q 1 Q X F p i s + o u f 9 I 9 o 7 P + z 7 V d i A i r B p 4 Z F H g = < / D a t a M a s h u p > 
</file>

<file path=customXml/itemProps1.xml><?xml version="1.0" encoding="utf-8"?>
<ds:datastoreItem xmlns:ds="http://schemas.openxmlformats.org/officeDocument/2006/customXml" ds:itemID="{85A17EC2-CC09-4D05-BD43-34C6451D18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General Notes</vt:lpstr>
      <vt:lpstr>Cost Share Guidance</vt:lpstr>
      <vt:lpstr>1-YR Budg</vt:lpstr>
      <vt:lpstr>2-YR Budg</vt:lpstr>
      <vt:lpstr>3-YR Budg</vt:lpstr>
      <vt:lpstr>4-YR Budg</vt:lpstr>
      <vt:lpstr>5-YR Budg</vt:lpstr>
      <vt:lpstr>Travel</vt:lpstr>
      <vt:lpstr>'1-YR Budg'!Print_Area</vt:lpstr>
      <vt:lpstr>'2-YR Budg'!Print_Area</vt:lpstr>
      <vt:lpstr>'3-YR Budg'!Print_Area</vt:lpstr>
      <vt:lpstr>'4-YR Budg'!Print_Area</vt:lpstr>
      <vt:lpstr>'5-YR Budg'!Print_Area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Amber Hutchinson</cp:lastModifiedBy>
  <cp:revision/>
  <dcterms:created xsi:type="dcterms:W3CDTF">1996-10-14T23:33:28Z</dcterms:created>
  <dcterms:modified xsi:type="dcterms:W3CDTF">2026-08-13T15:25:25Z</dcterms:modified>
  <cp:category/>
  <cp:contentStatus/>
</cp:coreProperties>
</file>