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cchitwoo\Downloads\"/>
    </mc:Choice>
  </mc:AlternateContent>
  <xr:revisionPtr revIDLastSave="0" documentId="13_ncr:1_{AE390B8D-8562-4D4C-A1B1-5F1276C1A49F}" xr6:coauthVersionLast="47" xr6:coauthVersionMax="47" xr10:uidLastSave="{00000000-0000-0000-0000-000000000000}"/>
  <bookViews>
    <workbookView xWindow="5175" yWindow="615" windowWidth="20250" windowHeight="14985" xr2:uid="{00000000-000D-0000-FFFF-FFFF00000000}"/>
  </bookViews>
  <sheets>
    <sheet name="1-YR Budg" sheetId="3" r:id="rId1"/>
    <sheet name="2-YR Budg" sheetId="22" r:id="rId2"/>
    <sheet name="3-YR Budg" sheetId="23" r:id="rId3"/>
    <sheet name="4-YR Budg" sheetId="24" r:id="rId4"/>
    <sheet name="5-YR Budg" sheetId="25" r:id="rId5"/>
  </sheets>
  <definedNames>
    <definedName name="_xlnm.Print_Area" localSheetId="0">'1-YR Budg'!$A$1:$M$86</definedName>
    <definedName name="_xlnm.Print_Area" localSheetId="1">'2-YR Budg'!$A$1:$O$86</definedName>
    <definedName name="_xlnm.Print_Area" localSheetId="2">'3-YR Budg'!$A$1:$Q$86</definedName>
    <definedName name="_xlnm.Print_Area" localSheetId="3">'4-YR Budg'!$A$1:$S$86</definedName>
    <definedName name="_xlnm.Print_Area" localSheetId="4">'5-YR Budg'!$A$1:$U$87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4" i="25" l="1"/>
  <c r="Z53" i="25"/>
  <c r="X54" i="24"/>
  <c r="X53" i="24"/>
  <c r="V54" i="23"/>
  <c r="V53" i="23"/>
  <c r="T54" i="22"/>
  <c r="T53" i="22"/>
  <c r="O66" i="3"/>
  <c r="Q66" i="3" s="1"/>
  <c r="Q63" i="3"/>
  <c r="Q62" i="3"/>
  <c r="P61" i="3"/>
  <c r="Q61" i="3" s="1"/>
  <c r="Q60" i="3"/>
  <c r="Q67" i="22"/>
  <c r="Q68" i="22" s="1"/>
  <c r="Q66" i="22"/>
  <c r="S66" i="22" s="1"/>
  <c r="S63" i="22"/>
  <c r="S62" i="22"/>
  <c r="R61" i="22"/>
  <c r="S61" i="22" s="1"/>
  <c r="S60" i="22"/>
  <c r="U66" i="24"/>
  <c r="U67" i="24" s="1"/>
  <c r="W63" i="24"/>
  <c r="W62" i="24"/>
  <c r="V61" i="24"/>
  <c r="W61" i="24" s="1"/>
  <c r="W60" i="24"/>
  <c r="W66" i="25"/>
  <c r="W67" i="25" s="1"/>
  <c r="Y63" i="25"/>
  <c r="Y62" i="25"/>
  <c r="X61" i="25"/>
  <c r="Y61" i="25" s="1"/>
  <c r="Y60" i="25"/>
  <c r="E18" i="3"/>
  <c r="E16" i="3"/>
  <c r="E14" i="3"/>
  <c r="E12" i="3"/>
  <c r="E10" i="3"/>
  <c r="O67" i="3" l="1"/>
  <c r="O68" i="3" s="1"/>
  <c r="R68" i="22"/>
  <c r="S68" i="22" s="1"/>
  <c r="K59" i="22" s="1"/>
  <c r="Q69" i="22"/>
  <c r="R67" i="22"/>
  <c r="S67" i="22"/>
  <c r="U68" i="24"/>
  <c r="V67" i="24"/>
  <c r="W67" i="24" s="1"/>
  <c r="H59" i="24" s="1"/>
  <c r="W66" i="24"/>
  <c r="W68" i="25"/>
  <c r="Y67" i="25"/>
  <c r="H59" i="25" s="1"/>
  <c r="I59" i="25" s="1"/>
  <c r="X67" i="25"/>
  <c r="Y66" i="25"/>
  <c r="M59" i="23"/>
  <c r="K59" i="23"/>
  <c r="I59" i="23"/>
  <c r="H59" i="23"/>
  <c r="H59" i="22"/>
  <c r="E18" i="25"/>
  <c r="E16" i="25"/>
  <c r="E14" i="25"/>
  <c r="E12" i="25"/>
  <c r="E10" i="25"/>
  <c r="E18" i="24"/>
  <c r="E16" i="24"/>
  <c r="E14" i="24"/>
  <c r="E12" i="24"/>
  <c r="E10" i="24"/>
  <c r="P67" i="3" l="1"/>
  <c r="Q67" i="3" s="1"/>
  <c r="H59" i="3" s="1"/>
  <c r="O69" i="3"/>
  <c r="P68" i="3"/>
  <c r="Q68" i="3" s="1"/>
  <c r="Q70" i="22"/>
  <c r="R69" i="22"/>
  <c r="S69" i="22" s="1"/>
  <c r="V68" i="24"/>
  <c r="W68" i="24" s="1"/>
  <c r="K59" i="24" s="1"/>
  <c r="U69" i="24"/>
  <c r="X68" i="25"/>
  <c r="Y68" i="25" s="1"/>
  <c r="K59" i="25" s="1"/>
  <c r="W69" i="25"/>
  <c r="E18" i="23"/>
  <c r="E16" i="23"/>
  <c r="E14" i="23"/>
  <c r="E12" i="23"/>
  <c r="E10" i="23"/>
  <c r="E18" i="22"/>
  <c r="E16" i="22"/>
  <c r="E14" i="22"/>
  <c r="E12" i="22"/>
  <c r="E10" i="22"/>
  <c r="O70" i="3" l="1"/>
  <c r="P69" i="3"/>
  <c r="Q69" i="3" s="1"/>
  <c r="R70" i="22"/>
  <c r="S70" i="22" s="1"/>
  <c r="U70" i="24"/>
  <c r="V69" i="24"/>
  <c r="W69" i="24" s="1"/>
  <c r="M59" i="24" s="1"/>
  <c r="W70" i="25"/>
  <c r="X69" i="25"/>
  <c r="Y69" i="25" s="1"/>
  <c r="M59" i="25" s="1"/>
  <c r="T83" i="25"/>
  <c r="T84" i="25"/>
  <c r="R83" i="24"/>
  <c r="R84" i="24"/>
  <c r="P83" i="23"/>
  <c r="P84" i="23"/>
  <c r="N83" i="22"/>
  <c r="N84" i="22"/>
  <c r="P70" i="3" l="1"/>
  <c r="Q70" i="3" s="1"/>
  <c r="W70" i="24"/>
  <c r="O59" i="24" s="1"/>
  <c r="V70" i="24"/>
  <c r="X70" i="25"/>
  <c r="Y70" i="25" s="1"/>
  <c r="O59" i="25" s="1"/>
  <c r="Q59" i="25" s="1"/>
  <c r="E29" i="24"/>
  <c r="S66" i="23"/>
  <c r="S67" i="23" s="1"/>
  <c r="U63" i="23"/>
  <c r="U62" i="23"/>
  <c r="T61" i="23"/>
  <c r="U61" i="23" s="1"/>
  <c r="U60" i="23"/>
  <c r="S68" i="23" l="1"/>
  <c r="T67" i="23"/>
  <c r="U67" i="23" s="1"/>
  <c r="T66" i="23"/>
  <c r="U66" i="23" s="1"/>
  <c r="S69" i="23" l="1"/>
  <c r="T68" i="23"/>
  <c r="U68" i="23" s="1"/>
  <c r="S70" i="23" l="1"/>
  <c r="T69" i="23"/>
  <c r="U69" i="23" s="1"/>
  <c r="T70" i="23" l="1"/>
  <c r="U70" i="23" s="1"/>
  <c r="T22" i="24" l="1"/>
  <c r="V22" i="25" l="1"/>
  <c r="R22" i="23"/>
  <c r="P22" i="22"/>
  <c r="N22" i="3"/>
  <c r="T70" i="25" l="1"/>
  <c r="AE99" i="24" l="1"/>
  <c r="AD99" i="24"/>
  <c r="AC99" i="24"/>
  <c r="AB99" i="24"/>
  <c r="AA99" i="24"/>
  <c r="Z99" i="24"/>
  <c r="H99" i="24" s="1"/>
  <c r="Y99" i="24"/>
  <c r="X99" i="24"/>
  <c r="W99" i="24"/>
  <c r="AE98" i="24"/>
  <c r="AD98" i="24"/>
  <c r="P98" i="24" s="1"/>
  <c r="Q98" i="24" s="1"/>
  <c r="AC98" i="24"/>
  <c r="AB98" i="24"/>
  <c r="AA98" i="24"/>
  <c r="Z98" i="24"/>
  <c r="Y98" i="24"/>
  <c r="X98" i="24"/>
  <c r="C98" i="24" s="1"/>
  <c r="W98" i="24"/>
  <c r="AE97" i="24"/>
  <c r="AD97" i="24"/>
  <c r="AC97" i="24"/>
  <c r="AB97" i="24"/>
  <c r="L97" i="24" s="1"/>
  <c r="AA97" i="24"/>
  <c r="Z97" i="24"/>
  <c r="H97" i="24" s="1"/>
  <c r="Y97" i="24"/>
  <c r="X97" i="24"/>
  <c r="W97" i="24"/>
  <c r="AE96" i="24"/>
  <c r="AD96" i="24"/>
  <c r="AC96" i="24"/>
  <c r="AB96" i="24"/>
  <c r="AA96" i="24"/>
  <c r="Z96" i="24"/>
  <c r="Y96" i="24"/>
  <c r="X96" i="24"/>
  <c r="C96" i="24" s="1"/>
  <c r="W96" i="24"/>
  <c r="AE95" i="24"/>
  <c r="AD95" i="24"/>
  <c r="P95" i="24" s="1"/>
  <c r="AC95" i="24"/>
  <c r="AB95" i="24"/>
  <c r="AA95" i="24"/>
  <c r="Z95" i="24"/>
  <c r="Y95" i="24"/>
  <c r="X95" i="24"/>
  <c r="W95" i="24"/>
  <c r="AE94" i="24"/>
  <c r="AD94" i="24"/>
  <c r="P94" i="24" s="1"/>
  <c r="Q94" i="24" s="1"/>
  <c r="AC94" i="24"/>
  <c r="AB94" i="24"/>
  <c r="AA94" i="24"/>
  <c r="Z94" i="24"/>
  <c r="Y94" i="24"/>
  <c r="X94" i="24"/>
  <c r="W94" i="24"/>
  <c r="AE93" i="24"/>
  <c r="AD93" i="24"/>
  <c r="AC93" i="24"/>
  <c r="AB93" i="24"/>
  <c r="L93" i="24" s="1"/>
  <c r="AA93" i="24"/>
  <c r="Z93" i="24"/>
  <c r="H93" i="24" s="1"/>
  <c r="Y93" i="24"/>
  <c r="X93" i="24"/>
  <c r="W93" i="24"/>
  <c r="AE92" i="24"/>
  <c r="AD92" i="24"/>
  <c r="P92" i="24" s="1"/>
  <c r="AC92" i="24"/>
  <c r="AB92" i="24"/>
  <c r="AA92" i="24"/>
  <c r="Z92" i="24"/>
  <c r="Y92" i="24"/>
  <c r="X92" i="24"/>
  <c r="C92" i="24" s="1"/>
  <c r="D92" i="24" s="1"/>
  <c r="W92" i="24"/>
  <c r="AE91" i="24"/>
  <c r="AC91" i="24"/>
  <c r="AA91" i="24"/>
  <c r="Y91" i="24"/>
  <c r="X91" i="24"/>
  <c r="Z91" i="24" s="1"/>
  <c r="H91" i="24" s="1"/>
  <c r="W91" i="24"/>
  <c r="AE90" i="24"/>
  <c r="AC90" i="24"/>
  <c r="AC100" i="24" s="1"/>
  <c r="AA90" i="24"/>
  <c r="Y90" i="24"/>
  <c r="X90" i="24"/>
  <c r="W90" i="24"/>
  <c r="AE89" i="24"/>
  <c r="AD89" i="24"/>
  <c r="AC89" i="24"/>
  <c r="AB89" i="24"/>
  <c r="AA89" i="24"/>
  <c r="Z89" i="24"/>
  <c r="Y89" i="24"/>
  <c r="X89" i="24"/>
  <c r="AD88" i="24"/>
  <c r="AB88" i="24"/>
  <c r="Z88" i="24"/>
  <c r="X88" i="24"/>
  <c r="P99" i="24"/>
  <c r="Q99" i="24" s="1"/>
  <c r="O99" i="24"/>
  <c r="L99" i="24"/>
  <c r="K99" i="24"/>
  <c r="G99" i="24"/>
  <c r="C99" i="24"/>
  <c r="B99" i="24"/>
  <c r="O98" i="24"/>
  <c r="L98" i="24"/>
  <c r="K98" i="24"/>
  <c r="H98" i="24"/>
  <c r="G98" i="24"/>
  <c r="B98" i="24"/>
  <c r="P97" i="24"/>
  <c r="O97" i="24"/>
  <c r="K97" i="24"/>
  <c r="G97" i="24"/>
  <c r="C97" i="24"/>
  <c r="B97" i="24"/>
  <c r="P96" i="24"/>
  <c r="O96" i="24"/>
  <c r="L96" i="24"/>
  <c r="K96" i="24"/>
  <c r="H96" i="24"/>
  <c r="G96" i="24"/>
  <c r="B96" i="24"/>
  <c r="O95" i="24"/>
  <c r="L95" i="24"/>
  <c r="K95" i="24"/>
  <c r="H95" i="24"/>
  <c r="G95" i="24"/>
  <c r="C95" i="24"/>
  <c r="B95" i="24"/>
  <c r="O94" i="24"/>
  <c r="L94" i="24"/>
  <c r="K94" i="24"/>
  <c r="H94" i="24"/>
  <c r="G94" i="24"/>
  <c r="C94" i="24"/>
  <c r="B94" i="24"/>
  <c r="D94" i="24" s="1"/>
  <c r="P93" i="24"/>
  <c r="Q93" i="24" s="1"/>
  <c r="O93" i="24"/>
  <c r="K93" i="24"/>
  <c r="G93" i="24"/>
  <c r="C93" i="24"/>
  <c r="B93" i="24"/>
  <c r="O92" i="24"/>
  <c r="L92" i="24"/>
  <c r="M92" i="24" s="1"/>
  <c r="K92" i="24"/>
  <c r="H92" i="24"/>
  <c r="G92" i="24"/>
  <c r="B92" i="24"/>
  <c r="O91" i="24"/>
  <c r="K91" i="24"/>
  <c r="G91" i="24"/>
  <c r="C91" i="24"/>
  <c r="B91" i="24"/>
  <c r="O90" i="24"/>
  <c r="K90" i="24"/>
  <c r="G90" i="24"/>
  <c r="B90" i="24"/>
  <c r="Q68" i="24"/>
  <c r="R68" i="24"/>
  <c r="Q69" i="24"/>
  <c r="R69" i="24"/>
  <c r="Q70" i="24"/>
  <c r="R70" i="24"/>
  <c r="Q63" i="24"/>
  <c r="R63" i="24"/>
  <c r="Q60" i="24"/>
  <c r="R60" i="24"/>
  <c r="Q61" i="24"/>
  <c r="R61" i="24"/>
  <c r="Q41" i="24"/>
  <c r="R41" i="24"/>
  <c r="AC99" i="23"/>
  <c r="AB99" i="23"/>
  <c r="L99" i="23" s="1"/>
  <c r="AA99" i="23"/>
  <c r="Z99" i="23"/>
  <c r="H99" i="23" s="1"/>
  <c r="Y99" i="23"/>
  <c r="X99" i="23"/>
  <c r="W99" i="23"/>
  <c r="AC98" i="23"/>
  <c r="AB98" i="23"/>
  <c r="AA98" i="23"/>
  <c r="Z98" i="23"/>
  <c r="H98" i="23" s="1"/>
  <c r="I98" i="23" s="1"/>
  <c r="Y98" i="23"/>
  <c r="X98" i="23"/>
  <c r="C98" i="23" s="1"/>
  <c r="W98" i="23"/>
  <c r="AC97" i="23"/>
  <c r="AB97" i="23"/>
  <c r="AA97" i="23"/>
  <c r="Z97" i="23"/>
  <c r="H97" i="23" s="1"/>
  <c r="Y97" i="23"/>
  <c r="X97" i="23"/>
  <c r="C97" i="23" s="1"/>
  <c r="W97" i="23"/>
  <c r="AC96" i="23"/>
  <c r="AB96" i="23"/>
  <c r="L96" i="23" s="1"/>
  <c r="AA96" i="23"/>
  <c r="Z96" i="23"/>
  <c r="Y96" i="23"/>
  <c r="X96" i="23"/>
  <c r="C96" i="23" s="1"/>
  <c r="W96" i="23"/>
  <c r="AC95" i="23"/>
  <c r="AB95" i="23"/>
  <c r="AA95" i="23"/>
  <c r="Z95" i="23"/>
  <c r="Y95" i="23"/>
  <c r="X95" i="23"/>
  <c r="W95" i="23"/>
  <c r="AC94" i="23"/>
  <c r="AB94" i="23"/>
  <c r="L94" i="23" s="1"/>
  <c r="AA94" i="23"/>
  <c r="Z94" i="23"/>
  <c r="Y94" i="23"/>
  <c r="X94" i="23"/>
  <c r="W94" i="23"/>
  <c r="AC93" i="23"/>
  <c r="AB93" i="23"/>
  <c r="AA93" i="23"/>
  <c r="Z93" i="23"/>
  <c r="Y93" i="23"/>
  <c r="X93" i="23"/>
  <c r="C93" i="23" s="1"/>
  <c r="D93" i="23" s="1"/>
  <c r="W93" i="23"/>
  <c r="AC92" i="23"/>
  <c r="AB92" i="23"/>
  <c r="L92" i="23" s="1"/>
  <c r="AA92" i="23"/>
  <c r="Z92" i="23"/>
  <c r="H92" i="23" s="1"/>
  <c r="Y92" i="23"/>
  <c r="X92" i="23"/>
  <c r="W92" i="23"/>
  <c r="AC91" i="23"/>
  <c r="AA91" i="23"/>
  <c r="Z91" i="23"/>
  <c r="H91" i="23" s="1"/>
  <c r="Y91" i="23"/>
  <c r="X91" i="23"/>
  <c r="AB91" i="23" s="1"/>
  <c r="L91" i="23" s="1"/>
  <c r="W91" i="23"/>
  <c r="AC90" i="23"/>
  <c r="AA90" i="23"/>
  <c r="Y90" i="23"/>
  <c r="X90" i="23"/>
  <c r="W90" i="23"/>
  <c r="AC89" i="23"/>
  <c r="AB89" i="23"/>
  <c r="AA89" i="23"/>
  <c r="Z89" i="23"/>
  <c r="Y89" i="23"/>
  <c r="X89" i="23"/>
  <c r="AB88" i="23"/>
  <c r="Z88" i="23"/>
  <c r="X88" i="23"/>
  <c r="K99" i="23"/>
  <c r="G99" i="23"/>
  <c r="C99" i="23"/>
  <c r="B99" i="23"/>
  <c r="D99" i="23" s="1"/>
  <c r="L98" i="23"/>
  <c r="M98" i="23" s="1"/>
  <c r="K98" i="23"/>
  <c r="G98" i="23"/>
  <c r="B98" i="23"/>
  <c r="L97" i="23"/>
  <c r="K97" i="23"/>
  <c r="G97" i="23"/>
  <c r="B97" i="23"/>
  <c r="K96" i="23"/>
  <c r="H96" i="23"/>
  <c r="G96" i="23"/>
  <c r="I96" i="23" s="1"/>
  <c r="B96" i="23"/>
  <c r="L95" i="23"/>
  <c r="K95" i="23"/>
  <c r="H95" i="23"/>
  <c r="G95" i="23"/>
  <c r="C95" i="23"/>
  <c r="D95" i="23" s="1"/>
  <c r="B95" i="23"/>
  <c r="K94" i="23"/>
  <c r="H94" i="23"/>
  <c r="G94" i="23"/>
  <c r="C94" i="23"/>
  <c r="B94" i="23"/>
  <c r="D94" i="23" s="1"/>
  <c r="K93" i="23"/>
  <c r="H93" i="23"/>
  <c r="G93" i="23"/>
  <c r="B93" i="23"/>
  <c r="K92" i="23"/>
  <c r="G92" i="23"/>
  <c r="C92" i="23"/>
  <c r="B92" i="23"/>
  <c r="K91" i="23"/>
  <c r="G91" i="23"/>
  <c r="C91" i="23"/>
  <c r="B91" i="23"/>
  <c r="K90" i="23"/>
  <c r="G90" i="23"/>
  <c r="B90" i="23"/>
  <c r="O68" i="23"/>
  <c r="P68" i="23"/>
  <c r="O69" i="23"/>
  <c r="P69" i="23"/>
  <c r="O70" i="23"/>
  <c r="P70" i="23"/>
  <c r="O63" i="23"/>
  <c r="P63" i="23"/>
  <c r="O64" i="23"/>
  <c r="P64" i="23"/>
  <c r="O60" i="23"/>
  <c r="P60" i="23"/>
  <c r="O61" i="23"/>
  <c r="P61" i="23"/>
  <c r="O41" i="23"/>
  <c r="P41" i="23"/>
  <c r="K70" i="3"/>
  <c r="L70" i="3"/>
  <c r="K61" i="3"/>
  <c r="L61" i="3"/>
  <c r="M68" i="22"/>
  <c r="N68" i="22"/>
  <c r="M69" i="22"/>
  <c r="N69" i="22"/>
  <c r="M70" i="22"/>
  <c r="N70" i="22"/>
  <c r="M63" i="22"/>
  <c r="N63" i="22"/>
  <c r="M60" i="22"/>
  <c r="N60" i="22"/>
  <c r="M61" i="22"/>
  <c r="N61" i="22"/>
  <c r="M41" i="22"/>
  <c r="N41" i="22"/>
  <c r="AA92" i="22"/>
  <c r="Z92" i="22"/>
  <c r="Y92" i="22"/>
  <c r="X92" i="22"/>
  <c r="C92" i="22" s="1"/>
  <c r="G92" i="22"/>
  <c r="AA99" i="22"/>
  <c r="Z99" i="22"/>
  <c r="H99" i="22" s="1"/>
  <c r="Y99" i="22"/>
  <c r="X99" i="22"/>
  <c r="C99" i="22" s="1"/>
  <c r="W99" i="22"/>
  <c r="AA98" i="22"/>
  <c r="Z98" i="22"/>
  <c r="H98" i="22" s="1"/>
  <c r="Y98" i="22"/>
  <c r="X98" i="22"/>
  <c r="C98" i="22" s="1"/>
  <c r="W98" i="22"/>
  <c r="AA97" i="22"/>
  <c r="Z97" i="22"/>
  <c r="H97" i="22" s="1"/>
  <c r="Y97" i="22"/>
  <c r="X97" i="22"/>
  <c r="C97" i="22" s="1"/>
  <c r="W97" i="22"/>
  <c r="AA96" i="22"/>
  <c r="Z96" i="22"/>
  <c r="H96" i="22" s="1"/>
  <c r="I96" i="22" s="1"/>
  <c r="Y96" i="22"/>
  <c r="X96" i="22"/>
  <c r="C96" i="22" s="1"/>
  <c r="W96" i="22"/>
  <c r="AA95" i="22"/>
  <c r="Z95" i="22"/>
  <c r="H95" i="22" s="1"/>
  <c r="Y95" i="22"/>
  <c r="X95" i="22"/>
  <c r="C95" i="22" s="1"/>
  <c r="W95" i="22"/>
  <c r="AA94" i="22"/>
  <c r="Z94" i="22"/>
  <c r="H94" i="22" s="1"/>
  <c r="Y94" i="22"/>
  <c r="X94" i="22"/>
  <c r="C94" i="22" s="1"/>
  <c r="D94" i="22" s="1"/>
  <c r="W94" i="22"/>
  <c r="AA93" i="22"/>
  <c r="Z93" i="22"/>
  <c r="H93" i="22" s="1"/>
  <c r="Y93" i="22"/>
  <c r="X93" i="22"/>
  <c r="C93" i="22" s="1"/>
  <c r="W93" i="22"/>
  <c r="W92" i="22"/>
  <c r="AA91" i="22"/>
  <c r="Y91" i="22"/>
  <c r="X91" i="22"/>
  <c r="C91" i="22" s="1"/>
  <c r="W91" i="22"/>
  <c r="AA90" i="22"/>
  <c r="Y90" i="22"/>
  <c r="X90" i="22"/>
  <c r="Z90" i="22" s="1"/>
  <c r="H90" i="22" s="1"/>
  <c r="W90" i="22"/>
  <c r="AA89" i="22"/>
  <c r="Z89" i="22"/>
  <c r="Y89" i="22"/>
  <c r="X89" i="22"/>
  <c r="Z88" i="22"/>
  <c r="X88" i="22"/>
  <c r="G99" i="22"/>
  <c r="B99" i="22"/>
  <c r="G98" i="22"/>
  <c r="B98" i="22"/>
  <c r="G97" i="22"/>
  <c r="B97" i="22"/>
  <c r="G96" i="22"/>
  <c r="B96" i="22"/>
  <c r="G95" i="22"/>
  <c r="B95" i="22"/>
  <c r="G94" i="22"/>
  <c r="B94" i="22"/>
  <c r="G93" i="22"/>
  <c r="B93" i="22"/>
  <c r="B92" i="22"/>
  <c r="G91" i="22"/>
  <c r="B91" i="22"/>
  <c r="G90" i="22"/>
  <c r="B90" i="22"/>
  <c r="C95" i="3"/>
  <c r="T99" i="3"/>
  <c r="S99" i="3"/>
  <c r="C99" i="3" s="1"/>
  <c r="R99" i="3"/>
  <c r="T98" i="3"/>
  <c r="S98" i="3"/>
  <c r="C98" i="3" s="1"/>
  <c r="R98" i="3"/>
  <c r="T97" i="3"/>
  <c r="S97" i="3"/>
  <c r="C97" i="3" s="1"/>
  <c r="R97" i="3"/>
  <c r="T96" i="3"/>
  <c r="S96" i="3"/>
  <c r="C96" i="3" s="1"/>
  <c r="R96" i="3"/>
  <c r="T95" i="3"/>
  <c r="S95" i="3"/>
  <c r="R95" i="3"/>
  <c r="T94" i="3"/>
  <c r="S94" i="3"/>
  <c r="C94" i="3" s="1"/>
  <c r="R94" i="3"/>
  <c r="T93" i="3"/>
  <c r="S93" i="3"/>
  <c r="C93" i="3" s="1"/>
  <c r="R93" i="3"/>
  <c r="T92" i="3"/>
  <c r="S92" i="3"/>
  <c r="C92" i="3" s="1"/>
  <c r="R92" i="3"/>
  <c r="T91" i="3"/>
  <c r="S91" i="3"/>
  <c r="C91" i="3" s="1"/>
  <c r="R91" i="3"/>
  <c r="T90" i="3"/>
  <c r="S90" i="3"/>
  <c r="R90" i="3"/>
  <c r="T89" i="3"/>
  <c r="S89" i="3"/>
  <c r="S88" i="3"/>
  <c r="B99" i="3"/>
  <c r="B98" i="3"/>
  <c r="B97" i="3"/>
  <c r="B96" i="3"/>
  <c r="B95" i="3"/>
  <c r="B94" i="3"/>
  <c r="B93" i="3"/>
  <c r="B92" i="3"/>
  <c r="B91" i="3"/>
  <c r="B90" i="3"/>
  <c r="Z91" i="22" l="1"/>
  <c r="H91" i="22" s="1"/>
  <c r="D96" i="22"/>
  <c r="AB91" i="24"/>
  <c r="L91" i="24" s="1"/>
  <c r="M91" i="24" s="1"/>
  <c r="Z90" i="24"/>
  <c r="H90" i="24" s="1"/>
  <c r="I90" i="24" s="1"/>
  <c r="Z90" i="23"/>
  <c r="AB90" i="23" s="1"/>
  <c r="I98" i="24"/>
  <c r="Q96" i="24"/>
  <c r="D96" i="24"/>
  <c r="Q97" i="24"/>
  <c r="D93" i="24"/>
  <c r="M96" i="24"/>
  <c r="M94" i="24"/>
  <c r="X100" i="24"/>
  <c r="I56" i="24" s="1"/>
  <c r="Q92" i="24"/>
  <c r="D98" i="24"/>
  <c r="M98" i="24"/>
  <c r="Y100" i="24"/>
  <c r="AE100" i="24"/>
  <c r="D91" i="24"/>
  <c r="I91" i="24"/>
  <c r="AA100" i="24"/>
  <c r="Q95" i="24"/>
  <c r="I95" i="23"/>
  <c r="D91" i="23"/>
  <c r="I93" i="23"/>
  <c r="M95" i="23"/>
  <c r="M94" i="23"/>
  <c r="M91" i="23"/>
  <c r="I94" i="23"/>
  <c r="M96" i="23"/>
  <c r="X100" i="23"/>
  <c r="I56" i="23" s="1"/>
  <c r="Y100" i="23"/>
  <c r="D92" i="23"/>
  <c r="Z100" i="23"/>
  <c r="K56" i="23" s="1"/>
  <c r="AC100" i="23"/>
  <c r="AA100" i="23"/>
  <c r="I97" i="23"/>
  <c r="I92" i="23"/>
  <c r="M97" i="23"/>
  <c r="D96" i="23"/>
  <c r="Y100" i="22"/>
  <c r="AA100" i="22"/>
  <c r="I97" i="22"/>
  <c r="I93" i="22"/>
  <c r="T100" i="3"/>
  <c r="C90" i="24"/>
  <c r="D90" i="24" s="1"/>
  <c r="M95" i="24"/>
  <c r="I96" i="24"/>
  <c r="I97" i="24"/>
  <c r="D99" i="24"/>
  <c r="M97" i="24"/>
  <c r="I99" i="24"/>
  <c r="I92" i="24"/>
  <c r="I93" i="24"/>
  <c r="D95" i="24"/>
  <c r="M99" i="24"/>
  <c r="M93" i="24"/>
  <c r="I94" i="24"/>
  <c r="I95" i="24"/>
  <c r="D97" i="24"/>
  <c r="D97" i="23"/>
  <c r="D98" i="23"/>
  <c r="I99" i="23"/>
  <c r="I91" i="23"/>
  <c r="M99" i="23"/>
  <c r="C90" i="23"/>
  <c r="D90" i="23" s="1"/>
  <c r="L93" i="23"/>
  <c r="M93" i="23" s="1"/>
  <c r="M92" i="23"/>
  <c r="H90" i="23"/>
  <c r="I90" i="23" s="1"/>
  <c r="H92" i="22"/>
  <c r="I92" i="22" s="1"/>
  <c r="D98" i="22"/>
  <c r="I94" i="22"/>
  <c r="D93" i="22"/>
  <c r="D92" i="22"/>
  <c r="I91" i="22"/>
  <c r="D91" i="22"/>
  <c r="X100" i="22"/>
  <c r="I56" i="22" s="1"/>
  <c r="Z100" i="22"/>
  <c r="K56" i="22" s="1"/>
  <c r="D95" i="22"/>
  <c r="I98" i="22"/>
  <c r="I95" i="22"/>
  <c r="C90" i="22"/>
  <c r="D90" i="22" s="1"/>
  <c r="D97" i="22"/>
  <c r="D99" i="22"/>
  <c r="I90" i="22"/>
  <c r="I99" i="22"/>
  <c r="S100" i="3"/>
  <c r="I56" i="3" s="1"/>
  <c r="C90" i="3"/>
  <c r="D90" i="3" s="1"/>
  <c r="D92" i="3"/>
  <c r="D94" i="3"/>
  <c r="D98" i="3"/>
  <c r="D93" i="3"/>
  <c r="D96" i="3"/>
  <c r="D95" i="3"/>
  <c r="D97" i="3"/>
  <c r="D91" i="3"/>
  <c r="Y119" i="25"/>
  <c r="X119" i="25"/>
  <c r="W119" i="25"/>
  <c r="Y118" i="25"/>
  <c r="X118" i="25"/>
  <c r="W118" i="25"/>
  <c r="Y117" i="25"/>
  <c r="X117" i="25"/>
  <c r="W117" i="25"/>
  <c r="Y116" i="25"/>
  <c r="Y120" i="25" s="1"/>
  <c r="X116" i="25"/>
  <c r="X120" i="25" s="1"/>
  <c r="W116" i="25"/>
  <c r="AG115" i="25"/>
  <c r="AG117" i="25" s="1"/>
  <c r="AF115" i="25"/>
  <c r="AF117" i="25" s="1"/>
  <c r="AE115" i="25"/>
  <c r="AE117" i="25" s="1"/>
  <c r="AD115" i="25"/>
  <c r="AD118" i="25" s="1"/>
  <c r="AC115" i="25"/>
  <c r="AC118" i="25" s="1"/>
  <c r="AB115" i="25"/>
  <c r="AB116" i="25" s="1"/>
  <c r="AB120" i="25" s="1"/>
  <c r="AA115" i="25"/>
  <c r="AA119" i="25" s="1"/>
  <c r="Z115" i="25"/>
  <c r="Y115" i="25"/>
  <c r="X115" i="25"/>
  <c r="AF114" i="25"/>
  <c r="AD114" i="25"/>
  <c r="AB114" i="25"/>
  <c r="Z114" i="25"/>
  <c r="X114" i="25"/>
  <c r="AG99" i="25"/>
  <c r="AF99" i="25"/>
  <c r="T99" i="25" s="1"/>
  <c r="AE99" i="25"/>
  <c r="AD99" i="25"/>
  <c r="P99" i="25" s="1"/>
  <c r="AC99" i="25"/>
  <c r="AB99" i="25"/>
  <c r="L99" i="25" s="1"/>
  <c r="AA99" i="25"/>
  <c r="Z99" i="25"/>
  <c r="H99" i="25" s="1"/>
  <c r="Y99" i="25"/>
  <c r="X99" i="25"/>
  <c r="C99" i="25" s="1"/>
  <c r="W99" i="25"/>
  <c r="S99" i="25"/>
  <c r="O99" i="25"/>
  <c r="K99" i="25"/>
  <c r="G99" i="25"/>
  <c r="B99" i="25"/>
  <c r="AG98" i="25"/>
  <c r="AF98" i="25"/>
  <c r="T98" i="25" s="1"/>
  <c r="AE98" i="25"/>
  <c r="AD98" i="25"/>
  <c r="P98" i="25" s="1"/>
  <c r="AC98" i="25"/>
  <c r="AB98" i="25"/>
  <c r="L98" i="25" s="1"/>
  <c r="AA98" i="25"/>
  <c r="Z98" i="25"/>
  <c r="H98" i="25" s="1"/>
  <c r="Y98" i="25"/>
  <c r="X98" i="25"/>
  <c r="C98" i="25" s="1"/>
  <c r="W98" i="25"/>
  <c r="S98" i="25"/>
  <c r="O98" i="25"/>
  <c r="K98" i="25"/>
  <c r="G98" i="25"/>
  <c r="B98" i="25"/>
  <c r="AG97" i="25"/>
  <c r="AF97" i="25"/>
  <c r="T97" i="25" s="1"/>
  <c r="AE97" i="25"/>
  <c r="AD97" i="25"/>
  <c r="P97" i="25" s="1"/>
  <c r="AC97" i="25"/>
  <c r="AB97" i="25"/>
  <c r="L97" i="25" s="1"/>
  <c r="M97" i="25" s="1"/>
  <c r="AA97" i="25"/>
  <c r="Z97" i="25"/>
  <c r="H97" i="25" s="1"/>
  <c r="Y97" i="25"/>
  <c r="X97" i="25"/>
  <c r="C97" i="25" s="1"/>
  <c r="W97" i="25"/>
  <c r="S97" i="25"/>
  <c r="O97" i="25"/>
  <c r="K97" i="25"/>
  <c r="G97" i="25"/>
  <c r="B97" i="25"/>
  <c r="AG96" i="25"/>
  <c r="AF96" i="25"/>
  <c r="T96" i="25" s="1"/>
  <c r="AE96" i="25"/>
  <c r="AD96" i="25"/>
  <c r="AC96" i="25"/>
  <c r="AB96" i="25"/>
  <c r="L96" i="25" s="1"/>
  <c r="AA96" i="25"/>
  <c r="Z96" i="25"/>
  <c r="H96" i="25" s="1"/>
  <c r="Y96" i="25"/>
  <c r="X96" i="25"/>
  <c r="C96" i="25" s="1"/>
  <c r="W96" i="25"/>
  <c r="S96" i="25"/>
  <c r="P96" i="25"/>
  <c r="O96" i="25"/>
  <c r="K96" i="25"/>
  <c r="G96" i="25"/>
  <c r="B96" i="25"/>
  <c r="AG95" i="25"/>
  <c r="AF95" i="25"/>
  <c r="T95" i="25" s="1"/>
  <c r="AE95" i="25"/>
  <c r="AD95" i="25"/>
  <c r="P95" i="25" s="1"/>
  <c r="AC95" i="25"/>
  <c r="AB95" i="25"/>
  <c r="L95" i="25" s="1"/>
  <c r="M95" i="25" s="1"/>
  <c r="AA95" i="25"/>
  <c r="Z95" i="25"/>
  <c r="H95" i="25" s="1"/>
  <c r="Y95" i="25"/>
  <c r="X95" i="25"/>
  <c r="C95" i="25" s="1"/>
  <c r="W95" i="25"/>
  <c r="S95" i="25"/>
  <c r="O95" i="25"/>
  <c r="K95" i="25"/>
  <c r="G95" i="25"/>
  <c r="B95" i="25"/>
  <c r="AG94" i="25"/>
  <c r="AF94" i="25"/>
  <c r="T94" i="25" s="1"/>
  <c r="AE94" i="25"/>
  <c r="AD94" i="25"/>
  <c r="P94" i="25" s="1"/>
  <c r="AC94" i="25"/>
  <c r="AB94" i="25"/>
  <c r="L94" i="25" s="1"/>
  <c r="AA94" i="25"/>
  <c r="Z94" i="25"/>
  <c r="H94" i="25" s="1"/>
  <c r="Y94" i="25"/>
  <c r="X94" i="25"/>
  <c r="C94" i="25" s="1"/>
  <c r="W94" i="25"/>
  <c r="S94" i="25"/>
  <c r="O94" i="25"/>
  <c r="K94" i="25"/>
  <c r="G94" i="25"/>
  <c r="B94" i="25"/>
  <c r="AG93" i="25"/>
  <c r="AF93" i="25"/>
  <c r="T93" i="25" s="1"/>
  <c r="AE93" i="25"/>
  <c r="AD93" i="25"/>
  <c r="P93" i="25" s="1"/>
  <c r="AC93" i="25"/>
  <c r="AB93" i="25"/>
  <c r="L93" i="25" s="1"/>
  <c r="AA93" i="25"/>
  <c r="Z93" i="25"/>
  <c r="H93" i="25" s="1"/>
  <c r="Y93" i="25"/>
  <c r="X93" i="25"/>
  <c r="C93" i="25" s="1"/>
  <c r="W93" i="25"/>
  <c r="S93" i="25"/>
  <c r="O93" i="25"/>
  <c r="K93" i="25"/>
  <c r="G93" i="25"/>
  <c r="B93" i="25"/>
  <c r="AG92" i="25"/>
  <c r="AF92" i="25"/>
  <c r="T92" i="25" s="1"/>
  <c r="U92" i="25" s="1"/>
  <c r="AE92" i="25"/>
  <c r="AD92" i="25"/>
  <c r="P92" i="25" s="1"/>
  <c r="AC92" i="25"/>
  <c r="AB92" i="25"/>
  <c r="L92" i="25" s="1"/>
  <c r="AA92" i="25"/>
  <c r="Z92" i="25"/>
  <c r="H92" i="25" s="1"/>
  <c r="Y92" i="25"/>
  <c r="X92" i="25"/>
  <c r="C92" i="25" s="1"/>
  <c r="W92" i="25"/>
  <c r="S92" i="25"/>
  <c r="O92" i="25"/>
  <c r="K92" i="25"/>
  <c r="G92" i="25"/>
  <c r="B92" i="25"/>
  <c r="AG91" i="25"/>
  <c r="AF91" i="25"/>
  <c r="T91" i="25" s="1"/>
  <c r="AE91" i="25"/>
  <c r="AC91" i="25"/>
  <c r="AA91" i="25"/>
  <c r="Z91" i="25"/>
  <c r="H91" i="25" s="1"/>
  <c r="Y91" i="25"/>
  <c r="X91" i="25"/>
  <c r="C91" i="25" s="1"/>
  <c r="W91" i="25"/>
  <c r="S91" i="25"/>
  <c r="O91" i="25"/>
  <c r="K91" i="25"/>
  <c r="G91" i="25"/>
  <c r="B91" i="25"/>
  <c r="AG90" i="25"/>
  <c r="AF90" i="25"/>
  <c r="AE90" i="25"/>
  <c r="AC90" i="25"/>
  <c r="AA90" i="25"/>
  <c r="Y90" i="25"/>
  <c r="X90" i="25"/>
  <c r="Z90" i="25" s="1"/>
  <c r="W90" i="25"/>
  <c r="S90" i="25"/>
  <c r="O90" i="25"/>
  <c r="K90" i="25"/>
  <c r="G90" i="25"/>
  <c r="B90" i="25"/>
  <c r="AG89" i="25"/>
  <c r="AF89" i="25"/>
  <c r="AE89" i="25"/>
  <c r="AD89" i="25"/>
  <c r="AC89" i="25"/>
  <c r="AB89" i="25"/>
  <c r="AA89" i="25"/>
  <c r="Z89" i="25"/>
  <c r="Y89" i="25"/>
  <c r="X89" i="25"/>
  <c r="AF88" i="25"/>
  <c r="AD88" i="25"/>
  <c r="AB88" i="25"/>
  <c r="Z88" i="25"/>
  <c r="X88" i="25"/>
  <c r="T80" i="25"/>
  <c r="S80" i="25"/>
  <c r="T79" i="25"/>
  <c r="S79" i="25"/>
  <c r="T78" i="25"/>
  <c r="S78" i="25"/>
  <c r="T77" i="25"/>
  <c r="S77" i="25"/>
  <c r="T76" i="25"/>
  <c r="S76" i="25"/>
  <c r="T75" i="25"/>
  <c r="S75" i="25"/>
  <c r="T74" i="25"/>
  <c r="S74" i="25"/>
  <c r="T73" i="25"/>
  <c r="S73" i="25"/>
  <c r="T72" i="25"/>
  <c r="S72" i="25"/>
  <c r="T71" i="25"/>
  <c r="S71" i="25"/>
  <c r="S70" i="25"/>
  <c r="T69" i="25"/>
  <c r="S69" i="25"/>
  <c r="T68" i="25"/>
  <c r="S68" i="25"/>
  <c r="T67" i="25"/>
  <c r="S67" i="25"/>
  <c r="T66" i="25"/>
  <c r="S66" i="25"/>
  <c r="T65" i="25"/>
  <c r="S65" i="25"/>
  <c r="T64" i="25"/>
  <c r="S64" i="25"/>
  <c r="T63" i="25"/>
  <c r="S63" i="25"/>
  <c r="T62" i="25"/>
  <c r="S62" i="25"/>
  <c r="T61" i="25"/>
  <c r="S61" i="25"/>
  <c r="T60" i="25"/>
  <c r="S60" i="25"/>
  <c r="T59" i="25"/>
  <c r="R49" i="25"/>
  <c r="Q49" i="25"/>
  <c r="P49" i="25"/>
  <c r="O49" i="25"/>
  <c r="N49" i="25"/>
  <c r="M49" i="25"/>
  <c r="L49" i="25"/>
  <c r="K49" i="25"/>
  <c r="J49" i="25"/>
  <c r="I49" i="25"/>
  <c r="T48" i="25"/>
  <c r="S48" i="25"/>
  <c r="T47" i="25"/>
  <c r="S47" i="25"/>
  <c r="T46" i="25"/>
  <c r="S46" i="25"/>
  <c r="T45" i="25"/>
  <c r="S45" i="25"/>
  <c r="T44" i="25"/>
  <c r="S44" i="25"/>
  <c r="T43" i="25"/>
  <c r="S43" i="25"/>
  <c r="T41" i="25"/>
  <c r="S41" i="25"/>
  <c r="T40" i="25"/>
  <c r="S40" i="25"/>
  <c r="T39" i="25"/>
  <c r="S39" i="25"/>
  <c r="T38" i="25"/>
  <c r="S38" i="25"/>
  <c r="T37" i="25"/>
  <c r="S37" i="25"/>
  <c r="E33" i="25"/>
  <c r="E32" i="25"/>
  <c r="E31" i="25"/>
  <c r="E30" i="25"/>
  <c r="E29" i="25"/>
  <c r="J26" i="25"/>
  <c r="I26" i="25"/>
  <c r="J25" i="25"/>
  <c r="I25" i="25"/>
  <c r="J24" i="25"/>
  <c r="I24" i="25"/>
  <c r="J23" i="25"/>
  <c r="I23" i="25"/>
  <c r="J22" i="25"/>
  <c r="I22" i="25"/>
  <c r="K22" i="25" s="1"/>
  <c r="M22" i="25" s="1"/>
  <c r="J21" i="25"/>
  <c r="I21" i="25"/>
  <c r="J20" i="25"/>
  <c r="I20" i="25"/>
  <c r="K20" i="25" s="1"/>
  <c r="M20" i="25" s="1"/>
  <c r="O20" i="25" s="1"/>
  <c r="Q20" i="25" s="1"/>
  <c r="J19" i="25"/>
  <c r="I19" i="25"/>
  <c r="J18" i="25"/>
  <c r="I18" i="25"/>
  <c r="K18" i="25" s="1"/>
  <c r="M18" i="25" s="1"/>
  <c r="J17" i="25"/>
  <c r="I17" i="25"/>
  <c r="K17" i="25" s="1"/>
  <c r="M17" i="25" s="1"/>
  <c r="O17" i="25" s="1"/>
  <c r="Q17" i="25" s="1"/>
  <c r="J16" i="25"/>
  <c r="L16" i="25" s="1"/>
  <c r="N16" i="25" s="1"/>
  <c r="P16" i="25" s="1"/>
  <c r="R16" i="25" s="1"/>
  <c r="I16" i="25"/>
  <c r="K16" i="25" s="1"/>
  <c r="J15" i="25"/>
  <c r="L15" i="25" s="1"/>
  <c r="I15" i="25"/>
  <c r="J14" i="25"/>
  <c r="L14" i="25" s="1"/>
  <c r="I14" i="25"/>
  <c r="J13" i="25"/>
  <c r="I13" i="25"/>
  <c r="J12" i="25"/>
  <c r="I12" i="25"/>
  <c r="J11" i="25"/>
  <c r="I11" i="25"/>
  <c r="K11" i="25" s="1"/>
  <c r="J10" i="25"/>
  <c r="I10" i="25"/>
  <c r="J9" i="25"/>
  <c r="L9" i="25" s="1"/>
  <c r="I9" i="25"/>
  <c r="K9" i="25" s="1"/>
  <c r="A9" i="25"/>
  <c r="L90" i="23" l="1"/>
  <c r="M90" i="23" s="1"/>
  <c r="AB100" i="23"/>
  <c r="M56" i="23" s="1"/>
  <c r="H90" i="25"/>
  <c r="AB90" i="25"/>
  <c r="AD90" i="25" s="1"/>
  <c r="AB91" i="25"/>
  <c r="L91" i="25" s="1"/>
  <c r="M91" i="25" s="1"/>
  <c r="Z100" i="24"/>
  <c r="K56" i="24" s="1"/>
  <c r="AD91" i="24"/>
  <c r="P91" i="24" s="1"/>
  <c r="Q91" i="24" s="1"/>
  <c r="AB90" i="24"/>
  <c r="D92" i="25"/>
  <c r="D96" i="25"/>
  <c r="I95" i="25"/>
  <c r="D94" i="25"/>
  <c r="Q99" i="25"/>
  <c r="I96" i="25"/>
  <c r="J31" i="25"/>
  <c r="I32" i="25"/>
  <c r="X100" i="25"/>
  <c r="I56" i="25" s="1"/>
  <c r="I57" i="25" s="1"/>
  <c r="AF100" i="25"/>
  <c r="Q56" i="25" s="1"/>
  <c r="Q57" i="25" s="1"/>
  <c r="Q93" i="25"/>
  <c r="M93" i="25"/>
  <c r="U96" i="25"/>
  <c r="Q95" i="25"/>
  <c r="M99" i="25"/>
  <c r="U94" i="25"/>
  <c r="Q96" i="25"/>
  <c r="U98" i="25"/>
  <c r="J32" i="25"/>
  <c r="AD119" i="25"/>
  <c r="I93" i="25"/>
  <c r="AC117" i="25"/>
  <c r="I97" i="25"/>
  <c r="I29" i="25"/>
  <c r="T49" i="25"/>
  <c r="Q94" i="25"/>
  <c r="S49" i="25"/>
  <c r="Q98" i="25"/>
  <c r="AG118" i="25"/>
  <c r="AB117" i="25"/>
  <c r="U91" i="25"/>
  <c r="M92" i="25"/>
  <c r="Q97" i="25"/>
  <c r="D98" i="25"/>
  <c r="J29" i="25"/>
  <c r="D91" i="25"/>
  <c r="M94" i="25"/>
  <c r="I94" i="25"/>
  <c r="D95" i="25"/>
  <c r="U95" i="25"/>
  <c r="M96" i="25"/>
  <c r="AC116" i="25"/>
  <c r="AD117" i="25"/>
  <c r="Q92" i="25"/>
  <c r="U97" i="25"/>
  <c r="M98" i="25"/>
  <c r="I98" i="25"/>
  <c r="D99" i="25"/>
  <c r="U99" i="25"/>
  <c r="AE116" i="25"/>
  <c r="AE120" i="25" s="1"/>
  <c r="AB119" i="25"/>
  <c r="AG116" i="25"/>
  <c r="I31" i="25"/>
  <c r="AB100" i="25"/>
  <c r="M56" i="25" s="1"/>
  <c r="M57" i="25" s="1"/>
  <c r="I91" i="25"/>
  <c r="L24" i="25"/>
  <c r="N24" i="25" s="1"/>
  <c r="P24" i="25" s="1"/>
  <c r="R24" i="25" s="1"/>
  <c r="T24" i="25" s="1"/>
  <c r="Y100" i="25"/>
  <c r="AG100" i="25"/>
  <c r="I99" i="25"/>
  <c r="AE119" i="25"/>
  <c r="AE118" i="25"/>
  <c r="I33" i="25"/>
  <c r="J33" i="25"/>
  <c r="I90" i="25"/>
  <c r="L90" i="25"/>
  <c r="M90" i="25" s="1"/>
  <c r="T90" i="25"/>
  <c r="U90" i="25" s="1"/>
  <c r="C90" i="25"/>
  <c r="D90" i="25" s="1"/>
  <c r="O22" i="25"/>
  <c r="Q22" i="25" s="1"/>
  <c r="O18" i="25"/>
  <c r="Q18" i="25" s="1"/>
  <c r="K21" i="25"/>
  <c r="M21" i="25" s="1"/>
  <c r="O21" i="25" s="1"/>
  <c r="Q21" i="25" s="1"/>
  <c r="S21" i="25" s="1"/>
  <c r="Z119" i="25"/>
  <c r="Z116" i="25"/>
  <c r="Z118" i="25"/>
  <c r="Z117" i="25"/>
  <c r="K10" i="25"/>
  <c r="I27" i="25"/>
  <c r="M11" i="25"/>
  <c r="O11" i="25" s="1"/>
  <c r="Q11" i="25" s="1"/>
  <c r="K15" i="25"/>
  <c r="M15" i="25" s="1"/>
  <c r="O15" i="25" s="1"/>
  <c r="Q15" i="25" s="1"/>
  <c r="L26" i="25"/>
  <c r="AC100" i="25"/>
  <c r="D97" i="25"/>
  <c r="J27" i="25"/>
  <c r="N15" i="25"/>
  <c r="P15" i="25" s="1"/>
  <c r="R15" i="25" s="1"/>
  <c r="J30" i="25"/>
  <c r="L13" i="25"/>
  <c r="N13" i="25" s="1"/>
  <c r="P13" i="25" s="1"/>
  <c r="R13" i="25" s="1"/>
  <c r="AE100" i="25"/>
  <c r="T16" i="25"/>
  <c r="N9" i="25"/>
  <c r="K12" i="25"/>
  <c r="M12" i="25" s="1"/>
  <c r="O12" i="25" s="1"/>
  <c r="Q12" i="25" s="1"/>
  <c r="L17" i="25"/>
  <c r="N17" i="25" s="1"/>
  <c r="P17" i="25" s="1"/>
  <c r="R17" i="25" s="1"/>
  <c r="I92" i="25"/>
  <c r="L10" i="25"/>
  <c r="K19" i="25"/>
  <c r="M19" i="25" s="1"/>
  <c r="O19" i="25" s="1"/>
  <c r="Q19" i="25" s="1"/>
  <c r="S20" i="25"/>
  <c r="AA100" i="25"/>
  <c r="D93" i="25"/>
  <c r="U93" i="25"/>
  <c r="M9" i="25"/>
  <c r="L11" i="25"/>
  <c r="N11" i="25" s="1"/>
  <c r="P11" i="25" s="1"/>
  <c r="R11" i="25" s="1"/>
  <c r="K13" i="25"/>
  <c r="M13" i="25" s="1"/>
  <c r="O13" i="25" s="1"/>
  <c r="Q13" i="25" s="1"/>
  <c r="N14" i="25"/>
  <c r="P14" i="25" s="1"/>
  <c r="R14" i="25" s="1"/>
  <c r="M16" i="25"/>
  <c r="O16" i="25" s="1"/>
  <c r="Q16" i="25" s="1"/>
  <c r="L18" i="25"/>
  <c r="N18" i="25" s="1"/>
  <c r="P18" i="25" s="1"/>
  <c r="R18" i="25" s="1"/>
  <c r="L20" i="25"/>
  <c r="N20" i="25" s="1"/>
  <c r="P20" i="25" s="1"/>
  <c r="R20" i="25" s="1"/>
  <c r="L22" i="25"/>
  <c r="N22" i="25" s="1"/>
  <c r="P22" i="25" s="1"/>
  <c r="R22" i="25" s="1"/>
  <c r="K24" i="25"/>
  <c r="M24" i="25" s="1"/>
  <c r="O24" i="25" s="1"/>
  <c r="Q24" i="25" s="1"/>
  <c r="K26" i="25"/>
  <c r="S59" i="25"/>
  <c r="AD116" i="25"/>
  <c r="AA117" i="25"/>
  <c r="AF118" i="25"/>
  <c r="AC119" i="25"/>
  <c r="AC120" i="25" s="1"/>
  <c r="Z100" i="25"/>
  <c r="K56" i="25" s="1"/>
  <c r="K57" i="25" s="1"/>
  <c r="AF116" i="25"/>
  <c r="AA118" i="25"/>
  <c r="AF119" i="25"/>
  <c r="S17" i="25"/>
  <c r="L19" i="25"/>
  <c r="N19" i="25" s="1"/>
  <c r="P19" i="25" s="1"/>
  <c r="R19" i="25" s="1"/>
  <c r="L21" i="25"/>
  <c r="N21" i="25" s="1"/>
  <c r="P21" i="25" s="1"/>
  <c r="R21" i="25" s="1"/>
  <c r="K23" i="25"/>
  <c r="K25" i="25"/>
  <c r="I30" i="25"/>
  <c r="AB118" i="25"/>
  <c r="AG119" i="25"/>
  <c r="AG120" i="25" s="1"/>
  <c r="L12" i="25"/>
  <c r="N12" i="25" s="1"/>
  <c r="P12" i="25" s="1"/>
  <c r="R12" i="25" s="1"/>
  <c r="K14" i="25"/>
  <c r="M14" i="25" s="1"/>
  <c r="O14" i="25" s="1"/>
  <c r="Q14" i="25" s="1"/>
  <c r="L23" i="25"/>
  <c r="L25" i="25"/>
  <c r="AA116" i="25"/>
  <c r="L62" i="3"/>
  <c r="L60" i="3"/>
  <c r="L41" i="3"/>
  <c r="K41" i="3"/>
  <c r="K60" i="3"/>
  <c r="L69" i="3"/>
  <c r="K69" i="3"/>
  <c r="L68" i="3"/>
  <c r="K68" i="3"/>
  <c r="L67" i="3"/>
  <c r="K67" i="3"/>
  <c r="P90" i="25" l="1"/>
  <c r="Q90" i="25" s="1"/>
  <c r="AD91" i="25"/>
  <c r="P91" i="25" s="1"/>
  <c r="Q91" i="25" s="1"/>
  <c r="AB100" i="24"/>
  <c r="M56" i="24" s="1"/>
  <c r="L90" i="24"/>
  <c r="M90" i="24" s="1"/>
  <c r="AD90" i="24"/>
  <c r="J34" i="25"/>
  <c r="J35" i="25" s="1"/>
  <c r="T15" i="25"/>
  <c r="AD120" i="25"/>
  <c r="S22" i="25"/>
  <c r="S13" i="25"/>
  <c r="S15" i="25"/>
  <c r="I34" i="25"/>
  <c r="I35" i="25" s="1"/>
  <c r="K29" i="25"/>
  <c r="S12" i="25"/>
  <c r="T20" i="25"/>
  <c r="L27" i="25"/>
  <c r="AA120" i="25"/>
  <c r="K27" i="25"/>
  <c r="N10" i="25"/>
  <c r="L30" i="25"/>
  <c r="T17" i="25"/>
  <c r="T13" i="25"/>
  <c r="T21" i="25"/>
  <c r="L32" i="25"/>
  <c r="N25" i="25"/>
  <c r="AF120" i="25"/>
  <c r="K33" i="25"/>
  <c r="M26" i="25"/>
  <c r="S19" i="25"/>
  <c r="K30" i="25"/>
  <c r="M10" i="25"/>
  <c r="S18" i="25"/>
  <c r="S24" i="25"/>
  <c r="T18" i="25"/>
  <c r="L31" i="25"/>
  <c r="N23" i="25"/>
  <c r="M25" i="25"/>
  <c r="K32" i="25"/>
  <c r="M29" i="25"/>
  <c r="O9" i="25"/>
  <c r="M23" i="25"/>
  <c r="K31" i="25"/>
  <c r="T11" i="25"/>
  <c r="T12" i="25"/>
  <c r="N29" i="25"/>
  <c r="P9" i="25"/>
  <c r="T14" i="25"/>
  <c r="L33" i="25"/>
  <c r="N26" i="25"/>
  <c r="S16" i="25"/>
  <c r="S11" i="25"/>
  <c r="Z120" i="25"/>
  <c r="T19" i="25"/>
  <c r="T22" i="25"/>
  <c r="L29" i="25"/>
  <c r="S14" i="25"/>
  <c r="I26" i="3"/>
  <c r="AD100" i="25" l="1"/>
  <c r="O56" i="25" s="1"/>
  <c r="AD100" i="24"/>
  <c r="O56" i="24" s="1"/>
  <c r="P90" i="24"/>
  <c r="Q90" i="24" s="1"/>
  <c r="N27" i="25"/>
  <c r="M27" i="25"/>
  <c r="K34" i="25"/>
  <c r="K35" i="25" s="1"/>
  <c r="I51" i="25"/>
  <c r="I81" i="25"/>
  <c r="J51" i="25"/>
  <c r="J81" i="25"/>
  <c r="P29" i="25"/>
  <c r="R9" i="25"/>
  <c r="O26" i="25"/>
  <c r="M33" i="25"/>
  <c r="M32" i="25"/>
  <c r="O25" i="25"/>
  <c r="N32" i="25"/>
  <c r="P25" i="25"/>
  <c r="P26" i="25"/>
  <c r="N33" i="25"/>
  <c r="N31" i="25"/>
  <c r="P23" i="25"/>
  <c r="L34" i="25"/>
  <c r="L35" i="25" s="1"/>
  <c r="M30" i="25"/>
  <c r="O10" i="25"/>
  <c r="M31" i="25"/>
  <c r="O23" i="25"/>
  <c r="O29" i="25"/>
  <c r="Q9" i="25"/>
  <c r="S9" i="25" s="1"/>
  <c r="P10" i="25"/>
  <c r="N30" i="25"/>
  <c r="O57" i="25" l="1"/>
  <c r="S57" i="25" s="1"/>
  <c r="S56" i="25"/>
  <c r="P27" i="25"/>
  <c r="K51" i="25"/>
  <c r="K81" i="25"/>
  <c r="L51" i="25"/>
  <c r="L54" i="25" s="1"/>
  <c r="L81" i="25"/>
  <c r="N34" i="25"/>
  <c r="N35" i="25" s="1"/>
  <c r="P32" i="25"/>
  <c r="R25" i="25"/>
  <c r="R32" i="25" s="1"/>
  <c r="O30" i="25"/>
  <c r="Q10" i="25"/>
  <c r="O27" i="25"/>
  <c r="P33" i="25"/>
  <c r="R26" i="25"/>
  <c r="Q29" i="25"/>
  <c r="S29" i="25" s="1"/>
  <c r="R29" i="25"/>
  <c r="T9" i="25"/>
  <c r="P30" i="25"/>
  <c r="R10" i="25"/>
  <c r="R30" i="25" s="1"/>
  <c r="Q23" i="25"/>
  <c r="Q31" i="25" s="1"/>
  <c r="O31" i="25"/>
  <c r="R23" i="25"/>
  <c r="R31" i="25" s="1"/>
  <c r="P31" i="25"/>
  <c r="Q26" i="25"/>
  <c r="O33" i="25"/>
  <c r="M34" i="25"/>
  <c r="O32" i="25"/>
  <c r="Q25" i="25"/>
  <c r="Q32" i="25" s="1"/>
  <c r="S32" i="25" s="1"/>
  <c r="I53" i="25"/>
  <c r="I82" i="25" s="1"/>
  <c r="J55" i="25"/>
  <c r="J54" i="25"/>
  <c r="S23" i="25" l="1"/>
  <c r="T10" i="25"/>
  <c r="O34" i="25"/>
  <c r="O35" i="25" s="1"/>
  <c r="T30" i="25"/>
  <c r="T23" i="25"/>
  <c r="T32" i="25"/>
  <c r="N51" i="25"/>
  <c r="N54" i="25" s="1"/>
  <c r="N81" i="25"/>
  <c r="P34" i="25"/>
  <c r="P35" i="25" s="1"/>
  <c r="T31" i="25"/>
  <c r="T25" i="25"/>
  <c r="S31" i="25"/>
  <c r="M35" i="25"/>
  <c r="T29" i="25"/>
  <c r="R27" i="25"/>
  <c r="Q33" i="25"/>
  <c r="S33" i="25" s="1"/>
  <c r="S26" i="25"/>
  <c r="L55" i="25"/>
  <c r="L82" i="25" s="1"/>
  <c r="K53" i="25"/>
  <c r="Q30" i="25"/>
  <c r="S30" i="25" s="1"/>
  <c r="S10" i="25"/>
  <c r="J82" i="25"/>
  <c r="S25" i="25"/>
  <c r="Q27" i="25"/>
  <c r="R33" i="25"/>
  <c r="R34" i="25" s="1"/>
  <c r="T26" i="25"/>
  <c r="I59" i="24"/>
  <c r="I59" i="22"/>
  <c r="I59" i="3"/>
  <c r="T34" i="25" l="1"/>
  <c r="M51" i="25"/>
  <c r="M81" i="25"/>
  <c r="P51" i="25"/>
  <c r="P81" i="25"/>
  <c r="O51" i="25"/>
  <c r="O81" i="25"/>
  <c r="K82" i="25"/>
  <c r="S27" i="25"/>
  <c r="T33" i="25"/>
  <c r="Q34" i="25"/>
  <c r="S34" i="25" s="1"/>
  <c r="R35" i="25"/>
  <c r="T27" i="25"/>
  <c r="Q35" i="25" l="1"/>
  <c r="Q51" i="25" s="1"/>
  <c r="S51" i="25" s="1"/>
  <c r="W54" i="25" s="1"/>
  <c r="R51" i="25"/>
  <c r="R54" i="25" s="1"/>
  <c r="R81" i="25"/>
  <c r="T81" i="25" s="1"/>
  <c r="P54" i="25"/>
  <c r="S35" i="25"/>
  <c r="P55" i="25"/>
  <c r="O53" i="25"/>
  <c r="O82" i="25" s="1"/>
  <c r="N55" i="25"/>
  <c r="N82" i="25" s="1"/>
  <c r="M53" i="25"/>
  <c r="M82" i="25" s="1"/>
  <c r="T35" i="25"/>
  <c r="E29" i="23"/>
  <c r="E30" i="23"/>
  <c r="E31" i="23"/>
  <c r="E32" i="23"/>
  <c r="E33" i="23"/>
  <c r="E30" i="24"/>
  <c r="E31" i="24"/>
  <c r="E32" i="24"/>
  <c r="E33" i="24"/>
  <c r="K57" i="24"/>
  <c r="I57" i="24"/>
  <c r="Q75" i="24"/>
  <c r="R75" i="24"/>
  <c r="Q76" i="24"/>
  <c r="R76" i="24"/>
  <c r="Q77" i="24"/>
  <c r="R77" i="24"/>
  <c r="Q78" i="24"/>
  <c r="R78" i="24"/>
  <c r="Q79" i="24"/>
  <c r="R79" i="24"/>
  <c r="Q80" i="24"/>
  <c r="R80" i="24"/>
  <c r="O74" i="23"/>
  <c r="O75" i="23"/>
  <c r="P75" i="23"/>
  <c r="O76" i="23"/>
  <c r="P76" i="23"/>
  <c r="O77" i="23"/>
  <c r="P77" i="23"/>
  <c r="O78" i="23"/>
  <c r="P78" i="23"/>
  <c r="O79" i="23"/>
  <c r="P79" i="23"/>
  <c r="O80" i="23"/>
  <c r="P80" i="23"/>
  <c r="M75" i="22"/>
  <c r="N75" i="22"/>
  <c r="M76" i="22"/>
  <c r="N76" i="22"/>
  <c r="M77" i="22"/>
  <c r="N77" i="22"/>
  <c r="M78" i="22"/>
  <c r="N78" i="22"/>
  <c r="M79" i="22"/>
  <c r="N79" i="22"/>
  <c r="M80" i="22"/>
  <c r="N80" i="22"/>
  <c r="K75" i="3"/>
  <c r="L75" i="3"/>
  <c r="K76" i="3"/>
  <c r="L76" i="3"/>
  <c r="K77" i="3"/>
  <c r="L77" i="3"/>
  <c r="K78" i="3"/>
  <c r="L78" i="3"/>
  <c r="K79" i="3"/>
  <c r="L79" i="3"/>
  <c r="K80" i="3"/>
  <c r="L80" i="3"/>
  <c r="E33" i="3"/>
  <c r="I33" i="3" s="1"/>
  <c r="K33" i="3" s="1"/>
  <c r="E32" i="3"/>
  <c r="E31" i="3"/>
  <c r="E30" i="3"/>
  <c r="E29" i="3"/>
  <c r="E33" i="22"/>
  <c r="E32" i="22"/>
  <c r="E31" i="22"/>
  <c r="E30" i="22"/>
  <c r="E29" i="22"/>
  <c r="I9" i="22"/>
  <c r="K9" i="22" s="1"/>
  <c r="I10" i="22"/>
  <c r="K10" i="22" s="1"/>
  <c r="M10" i="22" s="1"/>
  <c r="I11" i="22"/>
  <c r="I12" i="22"/>
  <c r="K12" i="22" s="1"/>
  <c r="M12" i="22" s="1"/>
  <c r="I13" i="22"/>
  <c r="K13" i="22" s="1"/>
  <c r="M13" i="22" s="1"/>
  <c r="I14" i="22"/>
  <c r="K14" i="22" s="1"/>
  <c r="M14" i="22" s="1"/>
  <c r="I15" i="22"/>
  <c r="I16" i="22"/>
  <c r="I17" i="22"/>
  <c r="K17" i="22" s="1"/>
  <c r="I18" i="22"/>
  <c r="K18" i="22" s="1"/>
  <c r="M18" i="22" s="1"/>
  <c r="I19" i="22"/>
  <c r="K19" i="22" s="1"/>
  <c r="M19" i="22" s="1"/>
  <c r="I20" i="22"/>
  <c r="K20" i="22" s="1"/>
  <c r="M20" i="22" s="1"/>
  <c r="I21" i="22"/>
  <c r="K21" i="22" s="1"/>
  <c r="M21" i="22" s="1"/>
  <c r="I22" i="22"/>
  <c r="K22" i="22" s="1"/>
  <c r="M22" i="22" s="1"/>
  <c r="I23" i="22"/>
  <c r="K23" i="22" s="1"/>
  <c r="M23" i="22" s="1"/>
  <c r="I24" i="22"/>
  <c r="K24" i="22" s="1"/>
  <c r="M24" i="22" s="1"/>
  <c r="I25" i="22"/>
  <c r="I26" i="22"/>
  <c r="K26" i="22" s="1"/>
  <c r="K33" i="22" s="1"/>
  <c r="I49" i="22"/>
  <c r="J21" i="3"/>
  <c r="L21" i="3" s="1"/>
  <c r="I21" i="3"/>
  <c r="K21" i="3" s="1"/>
  <c r="I22" i="3"/>
  <c r="K22" i="3" s="1"/>
  <c r="I10" i="3"/>
  <c r="K10" i="3" s="1"/>
  <c r="I9" i="3"/>
  <c r="I22" i="24"/>
  <c r="K22" i="24" s="1"/>
  <c r="M22" i="24" s="1"/>
  <c r="O22" i="24" s="1"/>
  <c r="I21" i="24"/>
  <c r="K21" i="24" s="1"/>
  <c r="M21" i="24" s="1"/>
  <c r="O21" i="24" s="1"/>
  <c r="Q21" i="24" s="1"/>
  <c r="I20" i="24"/>
  <c r="K20" i="24" s="1"/>
  <c r="M20" i="24" s="1"/>
  <c r="O20" i="24" s="1"/>
  <c r="I19" i="24"/>
  <c r="K19" i="24" s="1"/>
  <c r="M19" i="24" s="1"/>
  <c r="O19" i="24" s="1"/>
  <c r="I22" i="23"/>
  <c r="K22" i="23" s="1"/>
  <c r="M22" i="23" s="1"/>
  <c r="I21" i="23"/>
  <c r="K21" i="23" s="1"/>
  <c r="I20" i="23"/>
  <c r="K20" i="23" s="1"/>
  <c r="M20" i="23" s="1"/>
  <c r="I19" i="23"/>
  <c r="K19" i="23" s="1"/>
  <c r="M19" i="23" s="1"/>
  <c r="O19" i="23" s="1"/>
  <c r="J22" i="3"/>
  <c r="L22" i="3" s="1"/>
  <c r="J20" i="3"/>
  <c r="L20" i="3" s="1"/>
  <c r="J19" i="3"/>
  <c r="L19" i="3" s="1"/>
  <c r="I20" i="3"/>
  <c r="K20" i="3" s="1"/>
  <c r="I19" i="3"/>
  <c r="K19" i="3" s="1"/>
  <c r="I9" i="24"/>
  <c r="I11" i="24"/>
  <c r="I13" i="24"/>
  <c r="K13" i="24" s="1"/>
  <c r="M13" i="24" s="1"/>
  <c r="O13" i="24" s="1"/>
  <c r="Q13" i="24" s="1"/>
  <c r="I15" i="24"/>
  <c r="K15" i="24" s="1"/>
  <c r="M15" i="24" s="1"/>
  <c r="I17" i="24"/>
  <c r="K17" i="24" s="1"/>
  <c r="I10" i="24"/>
  <c r="I12" i="24"/>
  <c r="K12" i="24" s="1"/>
  <c r="M12" i="24" s="1"/>
  <c r="O12" i="24" s="1"/>
  <c r="Q12" i="24" s="1"/>
  <c r="I14" i="24"/>
  <c r="K14" i="24" s="1"/>
  <c r="M14" i="24" s="1"/>
  <c r="O14" i="24" s="1"/>
  <c r="I16" i="24"/>
  <c r="K16" i="24" s="1"/>
  <c r="M16" i="24" s="1"/>
  <c r="O16" i="24" s="1"/>
  <c r="Q16" i="24" s="1"/>
  <c r="I18" i="24"/>
  <c r="K18" i="24" s="1"/>
  <c r="M18" i="24" s="1"/>
  <c r="O18" i="24" s="1"/>
  <c r="I23" i="24"/>
  <c r="K23" i="24" s="1"/>
  <c r="I24" i="24"/>
  <c r="K24" i="24" s="1"/>
  <c r="M24" i="24" s="1"/>
  <c r="O24" i="24" s="1"/>
  <c r="I25" i="24"/>
  <c r="I26" i="24"/>
  <c r="J26" i="23"/>
  <c r="J26" i="22"/>
  <c r="L26" i="22" s="1"/>
  <c r="L33" i="22" s="1"/>
  <c r="J25" i="22"/>
  <c r="L25" i="22" s="1"/>
  <c r="J23" i="22"/>
  <c r="L23" i="22" s="1"/>
  <c r="J24" i="22"/>
  <c r="J10" i="22"/>
  <c r="J12" i="22"/>
  <c r="L12" i="22" s="1"/>
  <c r="N12" i="22" s="1"/>
  <c r="J14" i="22"/>
  <c r="L14" i="22" s="1"/>
  <c r="J16" i="22"/>
  <c r="J18" i="22"/>
  <c r="L18" i="22" s="1"/>
  <c r="N18" i="22" s="1"/>
  <c r="J9" i="22"/>
  <c r="L9" i="22" s="1"/>
  <c r="N9" i="22" s="1"/>
  <c r="J11" i="22"/>
  <c r="J13" i="22"/>
  <c r="L13" i="22" s="1"/>
  <c r="N13" i="22" s="1"/>
  <c r="J15" i="22"/>
  <c r="L15" i="22" s="1"/>
  <c r="J17" i="22"/>
  <c r="J19" i="22"/>
  <c r="L19" i="22" s="1"/>
  <c r="N19" i="22" s="1"/>
  <c r="J20" i="22"/>
  <c r="L20" i="22" s="1"/>
  <c r="N20" i="22" s="1"/>
  <c r="J21" i="22"/>
  <c r="L21" i="22" s="1"/>
  <c r="N21" i="22" s="1"/>
  <c r="J22" i="22"/>
  <c r="L22" i="22" s="1"/>
  <c r="I11" i="3"/>
  <c r="K11" i="3" s="1"/>
  <c r="I13" i="3"/>
  <c r="K13" i="3" s="1"/>
  <c r="I15" i="3"/>
  <c r="K15" i="3" s="1"/>
  <c r="I17" i="3"/>
  <c r="K17" i="3" s="1"/>
  <c r="I9" i="23"/>
  <c r="K9" i="23" s="1"/>
  <c r="I11" i="23"/>
  <c r="K11" i="23" s="1"/>
  <c r="M11" i="23" s="1"/>
  <c r="O11" i="23" s="1"/>
  <c r="I13" i="23"/>
  <c r="K13" i="23" s="1"/>
  <c r="I15" i="23"/>
  <c r="K15" i="23" s="1"/>
  <c r="M15" i="23" s="1"/>
  <c r="I17" i="23"/>
  <c r="K17" i="23" s="1"/>
  <c r="J26" i="24"/>
  <c r="J25" i="24"/>
  <c r="J32" i="24" s="1"/>
  <c r="J23" i="24"/>
  <c r="J24" i="24"/>
  <c r="L24" i="24" s="1"/>
  <c r="N24" i="24" s="1"/>
  <c r="J10" i="24"/>
  <c r="L10" i="24" s="1"/>
  <c r="N10" i="24" s="1"/>
  <c r="P10" i="24" s="1"/>
  <c r="J12" i="24"/>
  <c r="L12" i="24" s="1"/>
  <c r="N12" i="24" s="1"/>
  <c r="P12" i="24" s="1"/>
  <c r="J14" i="24"/>
  <c r="L14" i="24" s="1"/>
  <c r="J16" i="24"/>
  <c r="L16" i="24" s="1"/>
  <c r="N16" i="24" s="1"/>
  <c r="P16" i="24" s="1"/>
  <c r="J18" i="24"/>
  <c r="L18" i="24" s="1"/>
  <c r="N18" i="24" s="1"/>
  <c r="P18" i="24" s="1"/>
  <c r="J9" i="24"/>
  <c r="L9" i="24" s="1"/>
  <c r="N9" i="24" s="1"/>
  <c r="P9" i="24" s="1"/>
  <c r="R9" i="24" s="1"/>
  <c r="J11" i="24"/>
  <c r="L11" i="24" s="1"/>
  <c r="N11" i="24" s="1"/>
  <c r="P11" i="24" s="1"/>
  <c r="J13" i="24"/>
  <c r="L13" i="24" s="1"/>
  <c r="N13" i="24" s="1"/>
  <c r="P13" i="24" s="1"/>
  <c r="R13" i="24" s="1"/>
  <c r="J15" i="24"/>
  <c r="L15" i="24" s="1"/>
  <c r="N15" i="24" s="1"/>
  <c r="P15" i="24" s="1"/>
  <c r="J17" i="24"/>
  <c r="L17" i="24" s="1"/>
  <c r="N17" i="24" s="1"/>
  <c r="P17" i="24" s="1"/>
  <c r="R17" i="24" s="1"/>
  <c r="J19" i="24"/>
  <c r="L19" i="24" s="1"/>
  <c r="N19" i="24" s="1"/>
  <c r="P19" i="24" s="1"/>
  <c r="J20" i="24"/>
  <c r="L20" i="24" s="1"/>
  <c r="N20" i="24" s="1"/>
  <c r="P20" i="24" s="1"/>
  <c r="R20" i="24" s="1"/>
  <c r="J21" i="24"/>
  <c r="L21" i="24" s="1"/>
  <c r="J22" i="24"/>
  <c r="L22" i="24" s="1"/>
  <c r="N22" i="24" s="1"/>
  <c r="P22" i="24" s="1"/>
  <c r="M49" i="24"/>
  <c r="J25" i="23"/>
  <c r="J23" i="23"/>
  <c r="L23" i="23" s="1"/>
  <c r="J24" i="23"/>
  <c r="L24" i="23" s="1"/>
  <c r="N24" i="23" s="1"/>
  <c r="J10" i="23"/>
  <c r="J12" i="23"/>
  <c r="L12" i="23" s="1"/>
  <c r="N12" i="23" s="1"/>
  <c r="J14" i="23"/>
  <c r="L14" i="23" s="1"/>
  <c r="N14" i="23" s="1"/>
  <c r="J16" i="23"/>
  <c r="L16" i="23" s="1"/>
  <c r="N16" i="23" s="1"/>
  <c r="P16" i="23" s="1"/>
  <c r="J18" i="23"/>
  <c r="L18" i="23" s="1"/>
  <c r="N18" i="23" s="1"/>
  <c r="P18" i="23" s="1"/>
  <c r="J9" i="23"/>
  <c r="J11" i="23"/>
  <c r="L11" i="23" s="1"/>
  <c r="N11" i="23" s="1"/>
  <c r="J13" i="23"/>
  <c r="L13" i="23" s="1"/>
  <c r="N13" i="23" s="1"/>
  <c r="P13" i="23" s="1"/>
  <c r="J15" i="23"/>
  <c r="J17" i="23"/>
  <c r="L17" i="23" s="1"/>
  <c r="N17" i="23" s="1"/>
  <c r="J19" i="23"/>
  <c r="L19" i="23" s="1"/>
  <c r="J20" i="23"/>
  <c r="L20" i="23" s="1"/>
  <c r="N20" i="23" s="1"/>
  <c r="P20" i="23" s="1"/>
  <c r="J21" i="23"/>
  <c r="L21" i="23" s="1"/>
  <c r="N21" i="23" s="1"/>
  <c r="P21" i="23" s="1"/>
  <c r="J22" i="23"/>
  <c r="L22" i="23" s="1"/>
  <c r="N22" i="23" s="1"/>
  <c r="I26" i="23"/>
  <c r="I25" i="23"/>
  <c r="K25" i="23" s="1"/>
  <c r="K32" i="23" s="1"/>
  <c r="I23" i="23"/>
  <c r="K23" i="23" s="1"/>
  <c r="I24" i="23"/>
  <c r="K24" i="23" s="1"/>
  <c r="M24" i="23" s="1"/>
  <c r="I10" i="23"/>
  <c r="K10" i="23" s="1"/>
  <c r="I12" i="23"/>
  <c r="K12" i="23" s="1"/>
  <c r="I14" i="23"/>
  <c r="K14" i="23" s="1"/>
  <c r="M14" i="23" s="1"/>
  <c r="I16" i="23"/>
  <c r="K16" i="23" s="1"/>
  <c r="M16" i="23" s="1"/>
  <c r="O16" i="23" s="1"/>
  <c r="I18" i="23"/>
  <c r="K18" i="23" s="1"/>
  <c r="M18" i="23" s="1"/>
  <c r="O18" i="23" s="1"/>
  <c r="I49" i="24"/>
  <c r="J49" i="24"/>
  <c r="A9" i="24"/>
  <c r="I49" i="23"/>
  <c r="J49" i="23"/>
  <c r="A9" i="23"/>
  <c r="J49" i="22"/>
  <c r="M59" i="22"/>
  <c r="A9" i="22"/>
  <c r="I12" i="3"/>
  <c r="K12" i="3" s="1"/>
  <c r="I14" i="3"/>
  <c r="K14" i="3" s="1"/>
  <c r="I16" i="3"/>
  <c r="K16" i="3" s="1"/>
  <c r="I18" i="3"/>
  <c r="I23" i="3"/>
  <c r="K23" i="3" s="1"/>
  <c r="I24" i="3"/>
  <c r="I25" i="3"/>
  <c r="K26" i="3"/>
  <c r="I49" i="3"/>
  <c r="K49" i="3" s="1"/>
  <c r="J9" i="3"/>
  <c r="L9" i="3" s="1"/>
  <c r="J10" i="3"/>
  <c r="L10" i="3" s="1"/>
  <c r="J11" i="3"/>
  <c r="L11" i="3" s="1"/>
  <c r="J12" i="3"/>
  <c r="J13" i="3"/>
  <c r="L13" i="3" s="1"/>
  <c r="J14" i="3"/>
  <c r="L14" i="3" s="1"/>
  <c r="J15" i="3"/>
  <c r="L15" i="3" s="1"/>
  <c r="J16" i="3"/>
  <c r="L16" i="3" s="1"/>
  <c r="J17" i="3"/>
  <c r="J18" i="3"/>
  <c r="L18" i="3" s="1"/>
  <c r="J23" i="3"/>
  <c r="L23" i="3" s="1"/>
  <c r="J24" i="3"/>
  <c r="L24" i="3" s="1"/>
  <c r="J25" i="3"/>
  <c r="L25" i="3" s="1"/>
  <c r="J26" i="3"/>
  <c r="L26" i="3" s="1"/>
  <c r="J49" i="3"/>
  <c r="L49" i="3" s="1"/>
  <c r="K59" i="3"/>
  <c r="L74" i="3"/>
  <c r="K74" i="3"/>
  <c r="L73" i="3"/>
  <c r="K73" i="3"/>
  <c r="L72" i="3"/>
  <c r="K72" i="3"/>
  <c r="L71" i="3"/>
  <c r="K71" i="3"/>
  <c r="L66" i="3"/>
  <c r="K66" i="3"/>
  <c r="L65" i="3"/>
  <c r="K65" i="3"/>
  <c r="L64" i="3"/>
  <c r="K64" i="3"/>
  <c r="L63" i="3"/>
  <c r="K63" i="3"/>
  <c r="K62" i="3"/>
  <c r="L59" i="3"/>
  <c r="L48" i="3"/>
  <c r="K48" i="3"/>
  <c r="L47" i="3"/>
  <c r="K47" i="3"/>
  <c r="L46" i="3"/>
  <c r="K46" i="3"/>
  <c r="L45" i="3"/>
  <c r="K45" i="3"/>
  <c r="L44" i="3"/>
  <c r="K44" i="3"/>
  <c r="L43" i="3"/>
  <c r="K43" i="3"/>
  <c r="L40" i="3"/>
  <c r="K40" i="3"/>
  <c r="L39" i="3"/>
  <c r="K39" i="3"/>
  <c r="L38" i="3"/>
  <c r="K38" i="3"/>
  <c r="L37" i="3"/>
  <c r="K37" i="3"/>
  <c r="A9" i="3"/>
  <c r="R74" i="24"/>
  <c r="Q74" i="24"/>
  <c r="R73" i="24"/>
  <c r="Q73" i="24"/>
  <c r="R72" i="24"/>
  <c r="Q72" i="24"/>
  <c r="R71" i="24"/>
  <c r="Q71" i="24"/>
  <c r="R67" i="24"/>
  <c r="Q67" i="24"/>
  <c r="R66" i="24"/>
  <c r="Q66" i="24"/>
  <c r="R65" i="24"/>
  <c r="Q65" i="24"/>
  <c r="R64" i="24"/>
  <c r="Q64" i="24"/>
  <c r="R62" i="24"/>
  <c r="Q62" i="24"/>
  <c r="R59" i="24"/>
  <c r="R48" i="24"/>
  <c r="Q48" i="24"/>
  <c r="R47" i="24"/>
  <c r="Q47" i="24"/>
  <c r="R46" i="24"/>
  <c r="Q46" i="24"/>
  <c r="R45" i="24"/>
  <c r="Q45" i="24"/>
  <c r="R44" i="24"/>
  <c r="Q44" i="24"/>
  <c r="R43" i="24"/>
  <c r="Q43" i="24"/>
  <c r="R40" i="24"/>
  <c r="Q40" i="24"/>
  <c r="R39" i="24"/>
  <c r="Q39" i="24"/>
  <c r="R38" i="24"/>
  <c r="Q38" i="24"/>
  <c r="R37" i="24"/>
  <c r="Q37" i="24"/>
  <c r="P49" i="24"/>
  <c r="O49" i="24"/>
  <c r="N49" i="24"/>
  <c r="L49" i="24"/>
  <c r="K49" i="24"/>
  <c r="P59" i="23"/>
  <c r="P74" i="23"/>
  <c r="P73" i="23"/>
  <c r="O73" i="23"/>
  <c r="P72" i="23"/>
  <c r="O72" i="23"/>
  <c r="P71" i="23"/>
  <c r="O71" i="23"/>
  <c r="P67" i="23"/>
  <c r="O67" i="23"/>
  <c r="P66" i="23"/>
  <c r="O66" i="23"/>
  <c r="P65" i="23"/>
  <c r="O65" i="23"/>
  <c r="P62" i="23"/>
  <c r="O62" i="23"/>
  <c r="P48" i="23"/>
  <c r="O48" i="23"/>
  <c r="P47" i="23"/>
  <c r="O47" i="23"/>
  <c r="P46" i="23"/>
  <c r="O46" i="23"/>
  <c r="P45" i="23"/>
  <c r="O45" i="23"/>
  <c r="P44" i="23"/>
  <c r="O44" i="23"/>
  <c r="P43" i="23"/>
  <c r="O43" i="23"/>
  <c r="P40" i="23"/>
  <c r="O40" i="23"/>
  <c r="P39" i="23"/>
  <c r="O39" i="23"/>
  <c r="P38" i="23"/>
  <c r="O38" i="23"/>
  <c r="P37" i="23"/>
  <c r="O37" i="23"/>
  <c r="N49" i="23"/>
  <c r="M49" i="23"/>
  <c r="L49" i="23"/>
  <c r="K49" i="23"/>
  <c r="N74" i="22"/>
  <c r="M74" i="22"/>
  <c r="N73" i="22"/>
  <c r="M73" i="22"/>
  <c r="N72" i="22"/>
  <c r="M72" i="22"/>
  <c r="N71" i="22"/>
  <c r="M71" i="22"/>
  <c r="N67" i="22"/>
  <c r="M67" i="22"/>
  <c r="N66" i="22"/>
  <c r="M66" i="22"/>
  <c r="N65" i="22"/>
  <c r="M65" i="22"/>
  <c r="N64" i="22"/>
  <c r="M64" i="22"/>
  <c r="N62" i="22"/>
  <c r="M62" i="22"/>
  <c r="N59" i="22"/>
  <c r="N48" i="22"/>
  <c r="M48" i="22"/>
  <c r="N47" i="22"/>
  <c r="M47" i="22"/>
  <c r="N46" i="22"/>
  <c r="M46" i="22"/>
  <c r="N45" i="22"/>
  <c r="M45" i="22"/>
  <c r="N44" i="22"/>
  <c r="M44" i="22"/>
  <c r="N43" i="22"/>
  <c r="M43" i="22"/>
  <c r="N40" i="22"/>
  <c r="M40" i="22"/>
  <c r="N39" i="22"/>
  <c r="M39" i="22"/>
  <c r="N38" i="22"/>
  <c r="M38" i="22"/>
  <c r="N37" i="22"/>
  <c r="M37" i="22"/>
  <c r="L49" i="22"/>
  <c r="K49" i="22"/>
  <c r="K25" i="22"/>
  <c r="K32" i="22" s="1"/>
  <c r="K16" i="22"/>
  <c r="M16" i="22" s="1"/>
  <c r="Q24" i="24"/>
  <c r="K18" i="3"/>
  <c r="N23" i="22"/>
  <c r="O57" i="24"/>
  <c r="R11" i="24" l="1"/>
  <c r="Q20" i="24"/>
  <c r="J33" i="23"/>
  <c r="Q81" i="25"/>
  <c r="L25" i="24"/>
  <c r="L32" i="24" s="1"/>
  <c r="R22" i="24"/>
  <c r="J27" i="24"/>
  <c r="R19" i="24"/>
  <c r="J29" i="24"/>
  <c r="O22" i="23"/>
  <c r="P11" i="23"/>
  <c r="P49" i="23"/>
  <c r="I33" i="23"/>
  <c r="K26" i="23"/>
  <c r="K33" i="23" s="1"/>
  <c r="O49" i="23"/>
  <c r="J30" i="23"/>
  <c r="M49" i="22"/>
  <c r="N49" i="22"/>
  <c r="J32" i="22"/>
  <c r="J31" i="22"/>
  <c r="N26" i="22"/>
  <c r="I31" i="22"/>
  <c r="M26" i="22"/>
  <c r="I30" i="22"/>
  <c r="M25" i="22"/>
  <c r="R55" i="25"/>
  <c r="R82" i="25" s="1"/>
  <c r="Q53" i="25"/>
  <c r="S53" i="25" s="1"/>
  <c r="T51" i="25"/>
  <c r="P82" i="25"/>
  <c r="T54" i="25"/>
  <c r="K9" i="3"/>
  <c r="I29" i="3"/>
  <c r="K29" i="3" s="1"/>
  <c r="J32" i="3"/>
  <c r="L32" i="3" s="1"/>
  <c r="I31" i="3"/>
  <c r="K31" i="3" s="1"/>
  <c r="I33" i="24"/>
  <c r="I32" i="24"/>
  <c r="J33" i="24"/>
  <c r="I32" i="23"/>
  <c r="I32" i="22"/>
  <c r="M32" i="22" s="1"/>
  <c r="I32" i="3"/>
  <c r="K32" i="3" s="1"/>
  <c r="J33" i="3"/>
  <c r="L33" i="3" s="1"/>
  <c r="J31" i="3"/>
  <c r="L31" i="3" s="1"/>
  <c r="K25" i="3"/>
  <c r="J30" i="3"/>
  <c r="L30" i="3" s="1"/>
  <c r="M13" i="23"/>
  <c r="O13" i="23" s="1"/>
  <c r="M17" i="24"/>
  <c r="O17" i="24" s="1"/>
  <c r="I30" i="3"/>
  <c r="K30" i="3" s="1"/>
  <c r="K24" i="3"/>
  <c r="J31" i="24"/>
  <c r="K15" i="22"/>
  <c r="M15" i="22" s="1"/>
  <c r="I29" i="23"/>
  <c r="K25" i="24"/>
  <c r="K32" i="24" s="1"/>
  <c r="I27" i="23"/>
  <c r="J29" i="23"/>
  <c r="L26" i="24"/>
  <c r="L24" i="22"/>
  <c r="N24" i="22" s="1"/>
  <c r="K31" i="22"/>
  <c r="J33" i="22"/>
  <c r="N33" i="22" s="1"/>
  <c r="O24" i="23"/>
  <c r="Q49" i="24"/>
  <c r="L26" i="23"/>
  <c r="L33" i="23" s="1"/>
  <c r="Q22" i="24"/>
  <c r="M17" i="22"/>
  <c r="I31" i="23"/>
  <c r="J31" i="23"/>
  <c r="L23" i="24"/>
  <c r="L31" i="24" s="1"/>
  <c r="K26" i="24"/>
  <c r="K33" i="24" s="1"/>
  <c r="I29" i="22"/>
  <c r="K57" i="23"/>
  <c r="J30" i="24"/>
  <c r="I30" i="23"/>
  <c r="O14" i="23"/>
  <c r="N22" i="22"/>
  <c r="I57" i="3"/>
  <c r="K57" i="3" s="1"/>
  <c r="M57" i="24"/>
  <c r="Q57" i="24" s="1"/>
  <c r="O15" i="23"/>
  <c r="N14" i="24"/>
  <c r="P14" i="24" s="1"/>
  <c r="R14" i="24" s="1"/>
  <c r="R15" i="24"/>
  <c r="R16" i="24"/>
  <c r="P24" i="23"/>
  <c r="I57" i="23"/>
  <c r="P14" i="23"/>
  <c r="L29" i="24"/>
  <c r="Q18" i="24"/>
  <c r="L31" i="23"/>
  <c r="M57" i="23"/>
  <c r="Q59" i="24"/>
  <c r="O15" i="24"/>
  <c r="Q15" i="24" s="1"/>
  <c r="R10" i="24"/>
  <c r="Q14" i="24"/>
  <c r="R49" i="24"/>
  <c r="N21" i="24"/>
  <c r="P21" i="24" s="1"/>
  <c r="P29" i="24" s="1"/>
  <c r="M21" i="23"/>
  <c r="O21" i="23" s="1"/>
  <c r="L17" i="22"/>
  <c r="N17" i="22" s="1"/>
  <c r="L16" i="22"/>
  <c r="N16" i="22" s="1"/>
  <c r="K31" i="24"/>
  <c r="M23" i="24"/>
  <c r="K30" i="22"/>
  <c r="L30" i="24"/>
  <c r="K29" i="23"/>
  <c r="P24" i="24"/>
  <c r="R24" i="24" s="1"/>
  <c r="R12" i="24"/>
  <c r="M9" i="23"/>
  <c r="O9" i="23" s="1"/>
  <c r="L12" i="3"/>
  <c r="J27" i="3"/>
  <c r="M23" i="23"/>
  <c r="M31" i="23" s="1"/>
  <c r="K31" i="23"/>
  <c r="M17" i="23"/>
  <c r="O17" i="23" s="1"/>
  <c r="I33" i="22"/>
  <c r="M33" i="22" s="1"/>
  <c r="O59" i="23"/>
  <c r="J32" i="23"/>
  <c r="J27" i="23"/>
  <c r="L25" i="23"/>
  <c r="I27" i="24"/>
  <c r="K11" i="24"/>
  <c r="M11" i="24" s="1"/>
  <c r="O11" i="24" s="1"/>
  <c r="M9" i="22"/>
  <c r="L17" i="3"/>
  <c r="J29" i="3"/>
  <c r="L11" i="22"/>
  <c r="N11" i="22" s="1"/>
  <c r="J29" i="22"/>
  <c r="J30" i="22"/>
  <c r="J27" i="22"/>
  <c r="L10" i="22"/>
  <c r="I29" i="24"/>
  <c r="I27" i="22"/>
  <c r="K11" i="22"/>
  <c r="Q19" i="24"/>
  <c r="M12" i="23"/>
  <c r="O12" i="23" s="1"/>
  <c r="N19" i="23"/>
  <c r="P19" i="23" s="1"/>
  <c r="I30" i="24"/>
  <c r="N25" i="22"/>
  <c r="L32" i="22"/>
  <c r="M25" i="23"/>
  <c r="I27" i="3"/>
  <c r="R18" i="24"/>
  <c r="P22" i="23"/>
  <c r="K30" i="23"/>
  <c r="M10" i="23"/>
  <c r="O10" i="23" s="1"/>
  <c r="P17" i="23"/>
  <c r="L15" i="23"/>
  <c r="N15" i="23" s="1"/>
  <c r="L9" i="23"/>
  <c r="L10" i="23"/>
  <c r="O20" i="23"/>
  <c r="N15" i="22"/>
  <c r="N14" i="22"/>
  <c r="K10" i="24"/>
  <c r="K9" i="24"/>
  <c r="I31" i="24"/>
  <c r="P12" i="23"/>
  <c r="M25" i="24"/>
  <c r="N23" i="23"/>
  <c r="S81" i="25" l="1"/>
  <c r="K27" i="23"/>
  <c r="M26" i="23"/>
  <c r="M33" i="23" s="1"/>
  <c r="O33" i="23" s="1"/>
  <c r="M31" i="22"/>
  <c r="Q82" i="25"/>
  <c r="S82" i="25" s="1"/>
  <c r="N32" i="22"/>
  <c r="T82" i="25"/>
  <c r="N25" i="24"/>
  <c r="P25" i="24" s="1"/>
  <c r="Q17" i="24"/>
  <c r="N23" i="24"/>
  <c r="P23" i="24" s="1"/>
  <c r="P31" i="24" s="1"/>
  <c r="L27" i="24"/>
  <c r="N26" i="23"/>
  <c r="N33" i="23" s="1"/>
  <c r="P33" i="23" s="1"/>
  <c r="I34" i="23"/>
  <c r="I35" i="23" s="1"/>
  <c r="I81" i="23" s="1"/>
  <c r="J34" i="23"/>
  <c r="J35" i="23" s="1"/>
  <c r="O56" i="23"/>
  <c r="O57" i="23"/>
  <c r="Q56" i="24"/>
  <c r="K57" i="22"/>
  <c r="M30" i="22"/>
  <c r="K27" i="22"/>
  <c r="M27" i="22" s="1"/>
  <c r="I34" i="22"/>
  <c r="I35" i="22" s="1"/>
  <c r="L31" i="22"/>
  <c r="N31" i="22" s="1"/>
  <c r="J34" i="24"/>
  <c r="J35" i="24" s="1"/>
  <c r="K56" i="3"/>
  <c r="N30" i="24"/>
  <c r="P30" i="24"/>
  <c r="M11" i="22"/>
  <c r="I34" i="3"/>
  <c r="K34" i="3" s="1"/>
  <c r="M26" i="24"/>
  <c r="M33" i="24" s="1"/>
  <c r="O31" i="23"/>
  <c r="L33" i="24"/>
  <c r="L34" i="24" s="1"/>
  <c r="N26" i="24"/>
  <c r="Q11" i="24"/>
  <c r="R21" i="24"/>
  <c r="I57" i="22"/>
  <c r="N29" i="24"/>
  <c r="R29" i="24" s="1"/>
  <c r="L29" i="22"/>
  <c r="K34" i="23"/>
  <c r="K35" i="23" s="1"/>
  <c r="N31" i="23"/>
  <c r="P31" i="23" s="1"/>
  <c r="P23" i="23"/>
  <c r="K29" i="24"/>
  <c r="M9" i="24"/>
  <c r="K27" i="24"/>
  <c r="K29" i="22"/>
  <c r="K30" i="24"/>
  <c r="M10" i="24"/>
  <c r="M30" i="23"/>
  <c r="O30" i="23" s="1"/>
  <c r="J34" i="22"/>
  <c r="J35" i="22" s="1"/>
  <c r="O23" i="23"/>
  <c r="L32" i="23"/>
  <c r="N25" i="23"/>
  <c r="N32" i="23" s="1"/>
  <c r="L27" i="3"/>
  <c r="O26" i="23"/>
  <c r="K27" i="3"/>
  <c r="I34" i="24"/>
  <c r="J34" i="3"/>
  <c r="L34" i="3" s="1"/>
  <c r="L29" i="3"/>
  <c r="L30" i="23"/>
  <c r="N10" i="23"/>
  <c r="N30" i="23" s="1"/>
  <c r="M32" i="23"/>
  <c r="O32" i="23" s="1"/>
  <c r="O25" i="23"/>
  <c r="L30" i="22"/>
  <c r="N30" i="22" s="1"/>
  <c r="L27" i="22"/>
  <c r="N10" i="22"/>
  <c r="M29" i="23"/>
  <c r="M27" i="23"/>
  <c r="M31" i="24"/>
  <c r="O23" i="24"/>
  <c r="P15" i="23"/>
  <c r="M32" i="24"/>
  <c r="O25" i="24"/>
  <c r="O32" i="24" s="1"/>
  <c r="L29" i="23"/>
  <c r="L27" i="23"/>
  <c r="N9" i="23"/>
  <c r="P9" i="23" s="1"/>
  <c r="W55" i="25" l="1"/>
  <c r="I83" i="25" s="1"/>
  <c r="P26" i="23"/>
  <c r="N32" i="24"/>
  <c r="N31" i="24"/>
  <c r="R30" i="24"/>
  <c r="J51" i="24"/>
  <c r="J54" i="24" s="1"/>
  <c r="J81" i="24"/>
  <c r="J51" i="23"/>
  <c r="J54" i="23" s="1"/>
  <c r="J81" i="23"/>
  <c r="I51" i="23"/>
  <c r="K51" i="23"/>
  <c r="K81" i="23"/>
  <c r="J51" i="22"/>
  <c r="J54" i="22" s="1"/>
  <c r="J81" i="22"/>
  <c r="I51" i="22"/>
  <c r="I81" i="22"/>
  <c r="L35" i="24"/>
  <c r="R23" i="24"/>
  <c r="P10" i="23"/>
  <c r="M56" i="22"/>
  <c r="M57" i="22"/>
  <c r="I35" i="3"/>
  <c r="N33" i="24"/>
  <c r="N34" i="24" s="1"/>
  <c r="P26" i="24"/>
  <c r="O26" i="24"/>
  <c r="Q26" i="24" s="1"/>
  <c r="L34" i="22"/>
  <c r="N34" i="22" s="1"/>
  <c r="N27" i="24"/>
  <c r="P32" i="24"/>
  <c r="R32" i="24" s="1"/>
  <c r="R25" i="24"/>
  <c r="M34" i="23"/>
  <c r="M35" i="23" s="1"/>
  <c r="P32" i="23"/>
  <c r="R31" i="24"/>
  <c r="Q25" i="24"/>
  <c r="P30" i="23"/>
  <c r="M30" i="24"/>
  <c r="O10" i="24"/>
  <c r="O30" i="24" s="1"/>
  <c r="N29" i="23"/>
  <c r="N34" i="23" s="1"/>
  <c r="N27" i="23"/>
  <c r="P27" i="23" s="1"/>
  <c r="Q32" i="24"/>
  <c r="J35" i="3"/>
  <c r="O29" i="23"/>
  <c r="P25" i="23"/>
  <c r="O27" i="23"/>
  <c r="N29" i="22"/>
  <c r="M29" i="24"/>
  <c r="O9" i="24"/>
  <c r="Q9" i="24" s="1"/>
  <c r="M27" i="24"/>
  <c r="I35" i="24"/>
  <c r="K34" i="24"/>
  <c r="K35" i="24" s="1"/>
  <c r="L34" i="23"/>
  <c r="O31" i="24"/>
  <c r="Q31" i="24" s="1"/>
  <c r="Q23" i="24"/>
  <c r="N27" i="22"/>
  <c r="K34" i="22"/>
  <c r="M29" i="22"/>
  <c r="Q83" i="25" l="1"/>
  <c r="O83" i="25"/>
  <c r="M83" i="25"/>
  <c r="K83" i="25"/>
  <c r="W56" i="25"/>
  <c r="I84" i="25" s="1"/>
  <c r="I51" i="24"/>
  <c r="I81" i="24"/>
  <c r="K51" i="24"/>
  <c r="K81" i="24"/>
  <c r="L51" i="24"/>
  <c r="L54" i="24" s="1"/>
  <c r="L81" i="24"/>
  <c r="M51" i="23"/>
  <c r="O51" i="23" s="1"/>
  <c r="S54" i="23" s="1"/>
  <c r="M81" i="23"/>
  <c r="I51" i="3"/>
  <c r="I81" i="3"/>
  <c r="J51" i="3"/>
  <c r="J81" i="3"/>
  <c r="L81" i="3" s="1"/>
  <c r="O33" i="24"/>
  <c r="Q33" i="24" s="1"/>
  <c r="L35" i="22"/>
  <c r="K35" i="3"/>
  <c r="P29" i="23"/>
  <c r="P34" i="23"/>
  <c r="I53" i="23"/>
  <c r="J55" i="23"/>
  <c r="I53" i="22"/>
  <c r="I82" i="22" s="1"/>
  <c r="J55" i="22"/>
  <c r="O35" i="23"/>
  <c r="N35" i="24"/>
  <c r="O34" i="23"/>
  <c r="Q10" i="24"/>
  <c r="P33" i="24"/>
  <c r="P27" i="24"/>
  <c r="R27" i="24" s="1"/>
  <c r="Q30" i="24"/>
  <c r="R26" i="24"/>
  <c r="N35" i="23"/>
  <c r="M34" i="24"/>
  <c r="M35" i="24" s="1"/>
  <c r="K35" i="22"/>
  <c r="M34" i="22"/>
  <c r="L35" i="23"/>
  <c r="L35" i="3"/>
  <c r="K53" i="23"/>
  <c r="K82" i="23" s="1"/>
  <c r="L55" i="23"/>
  <c r="O29" i="24"/>
  <c r="O27" i="24"/>
  <c r="Q27" i="24" s="1"/>
  <c r="K81" i="3" l="1"/>
  <c r="O55" i="3" s="1"/>
  <c r="S83" i="25"/>
  <c r="Q84" i="25"/>
  <c r="K84" i="25"/>
  <c r="M84" i="25"/>
  <c r="O84" i="25"/>
  <c r="O81" i="23"/>
  <c r="J54" i="3"/>
  <c r="L54" i="3" s="1"/>
  <c r="I53" i="3"/>
  <c r="M51" i="24"/>
  <c r="M81" i="24"/>
  <c r="N51" i="24"/>
  <c r="N54" i="24" s="1"/>
  <c r="N81" i="24"/>
  <c r="L51" i="23"/>
  <c r="L81" i="23"/>
  <c r="N55" i="23"/>
  <c r="P55" i="23" s="1"/>
  <c r="N51" i="23"/>
  <c r="N54" i="23" s="1"/>
  <c r="N81" i="23"/>
  <c r="N35" i="22"/>
  <c r="L51" i="22"/>
  <c r="L54" i="22" s="1"/>
  <c r="N54" i="22" s="1"/>
  <c r="L81" i="22"/>
  <c r="N81" i="22" s="1"/>
  <c r="K51" i="22"/>
  <c r="K81" i="22"/>
  <c r="O34" i="24"/>
  <c r="O35" i="24" s="1"/>
  <c r="D99" i="3"/>
  <c r="I53" i="24"/>
  <c r="I82" i="24" s="1"/>
  <c r="J55" i="24"/>
  <c r="M53" i="23"/>
  <c r="M82" i="23" s="1"/>
  <c r="K51" i="3"/>
  <c r="O54" i="3" s="1"/>
  <c r="R33" i="24"/>
  <c r="P34" i="24"/>
  <c r="Q29" i="24"/>
  <c r="J82" i="22"/>
  <c r="I82" i="23"/>
  <c r="J55" i="3"/>
  <c r="L55" i="3" s="1"/>
  <c r="L51" i="3"/>
  <c r="J82" i="23"/>
  <c r="K53" i="24"/>
  <c r="K82" i="24" s="1"/>
  <c r="L55" i="24"/>
  <c r="L82" i="24" s="1"/>
  <c r="P35" i="23"/>
  <c r="M35" i="22"/>
  <c r="I83" i="3" l="1"/>
  <c r="K83" i="3" s="1"/>
  <c r="R54" i="3"/>
  <c r="R53" i="3"/>
  <c r="O56" i="3"/>
  <c r="N51" i="22"/>
  <c r="S55" i="23"/>
  <c r="I83" i="23" s="1"/>
  <c r="S84" i="25"/>
  <c r="U84" i="25" s="1"/>
  <c r="J82" i="3"/>
  <c r="L82" i="3" s="1"/>
  <c r="K53" i="3"/>
  <c r="I82" i="3"/>
  <c r="K82" i="3" s="1"/>
  <c r="M81" i="22"/>
  <c r="N82" i="23"/>
  <c r="O51" i="24"/>
  <c r="O81" i="24"/>
  <c r="Q34" i="24"/>
  <c r="P81" i="23"/>
  <c r="O53" i="23"/>
  <c r="O82" i="23"/>
  <c r="P35" i="24"/>
  <c r="R34" i="24"/>
  <c r="L55" i="22"/>
  <c r="K53" i="22"/>
  <c r="M51" i="22"/>
  <c r="Q54" i="22" s="1"/>
  <c r="J82" i="24"/>
  <c r="Q35" i="24"/>
  <c r="N55" i="24"/>
  <c r="N82" i="24" s="1"/>
  <c r="M53" i="24"/>
  <c r="M82" i="24" s="1"/>
  <c r="L54" i="23"/>
  <c r="P51" i="23"/>
  <c r="I84" i="3" l="1"/>
  <c r="K84" i="3" s="1"/>
  <c r="M84" i="3" s="1"/>
  <c r="Q55" i="22"/>
  <c r="I83" i="22" s="1"/>
  <c r="S56" i="23"/>
  <c r="M83" i="23"/>
  <c r="M84" i="23" s="1"/>
  <c r="K83" i="23"/>
  <c r="Q81" i="24"/>
  <c r="J83" i="3"/>
  <c r="P51" i="24"/>
  <c r="P81" i="24"/>
  <c r="R81" i="24" s="1"/>
  <c r="R35" i="24"/>
  <c r="K82" i="22"/>
  <c r="M82" i="22" s="1"/>
  <c r="M53" i="22"/>
  <c r="L82" i="23"/>
  <c r="P82" i="23" s="1"/>
  <c r="P54" i="23"/>
  <c r="P55" i="24"/>
  <c r="O53" i="24"/>
  <c r="Q51" i="24"/>
  <c r="U54" i="24" s="1"/>
  <c r="N55" i="22"/>
  <c r="L82" i="22"/>
  <c r="N82" i="22" s="1"/>
  <c r="Q56" i="22" l="1"/>
  <c r="K83" i="22"/>
  <c r="K84" i="22" s="1"/>
  <c r="I84" i="22"/>
  <c r="M84" i="22" s="1"/>
  <c r="O84" i="22" s="1"/>
  <c r="K84" i="23"/>
  <c r="U55" i="24"/>
  <c r="K83" i="24" s="1"/>
  <c r="K84" i="24" s="1"/>
  <c r="M83" i="22"/>
  <c r="I84" i="23"/>
  <c r="O84" i="23" s="1"/>
  <c r="Q84" i="23" s="1"/>
  <c r="O83" i="23"/>
  <c r="J84" i="3"/>
  <c r="L84" i="3" s="1"/>
  <c r="L83" i="3"/>
  <c r="P54" i="24"/>
  <c r="R54" i="24" s="1"/>
  <c r="R51" i="24"/>
  <c r="O82" i="24"/>
  <c r="Q82" i="24" s="1"/>
  <c r="Q53" i="24"/>
  <c r="R55" i="24"/>
  <c r="O83" i="24" l="1"/>
  <c r="O84" i="24" s="1"/>
  <c r="U56" i="24"/>
  <c r="M83" i="24"/>
  <c r="M84" i="24" s="1"/>
  <c r="I83" i="24"/>
  <c r="I84" i="24" s="1"/>
  <c r="Q84" i="24" s="1"/>
  <c r="S84" i="24" s="1"/>
  <c r="P82" i="24"/>
  <c r="R82" i="24" s="1"/>
  <c r="Q83"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000-000001000000}">
      <text>
        <r>
          <rPr>
            <sz val="10"/>
            <color indexed="81"/>
            <rFont val="Tahoma"/>
            <family val="2"/>
          </rPr>
          <t xml:space="preserve">At the bottom of this screen, click the tab appropriate for the number of proposed budget years. </t>
        </r>
      </text>
    </comment>
    <comment ref="B3" authorId="0" shapeId="0" xr:uid="{00000000-0006-0000-00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13785ECB-C0E1-4344-BB6E-2D8749E1750E}">
      <text>
        <r>
          <rPr>
            <sz val="10"/>
            <color indexed="81"/>
            <rFont val="Tahoma"/>
            <family val="2"/>
          </rPr>
          <t>Enter the proposed grant start date.</t>
        </r>
      </text>
    </comment>
    <comment ref="B5" authorId="0" shapeId="0" xr:uid="{00000000-0006-0000-0000-000004000000}">
      <text>
        <r>
          <rPr>
            <sz val="10"/>
            <color indexed="81"/>
            <rFont val="Tahoma"/>
            <family val="2"/>
          </rPr>
          <t xml:space="preserve">Enter the UAF PI name. 
</t>
        </r>
      </text>
    </comment>
    <comment ref="B6" authorId="0" shapeId="0" xr:uid="{00000000-0006-0000-0000-000005000000}">
      <text>
        <r>
          <rPr>
            <sz val="10"/>
            <color indexed="81"/>
            <rFont val="Tahoma"/>
            <family val="2"/>
          </rPr>
          <t xml:space="preserve">Enter the UAF PI Department/College. </t>
        </r>
      </text>
    </comment>
    <comment ref="C9" authorId="1" shapeId="0" xr:uid="{599F7AF6-1C73-47D3-B4C9-4889BBDAED6A}">
      <text>
        <r>
          <rPr>
            <sz val="9"/>
            <color indexed="81"/>
            <rFont val="Tahoma"/>
            <family val="2"/>
          </rPr>
          <t>9 or 12 month appointment</t>
        </r>
      </text>
    </comment>
    <comment ref="A11" authorId="0" shapeId="0" xr:uid="{00000000-0006-0000-0000-000007000000}">
      <text>
        <r>
          <rPr>
            <sz val="10"/>
            <color indexed="81"/>
            <rFont val="Tahoma"/>
            <family val="2"/>
          </rPr>
          <t>NOTE: Provide names and roles of senior personnel to enable RSSP to  verify salaries (e.g., "John R. Smith, Co-PI" or "Mary W. Jones, Sr. Personnel").</t>
        </r>
      </text>
    </comment>
    <comment ref="C11" authorId="1" shapeId="0" xr:uid="{80D62015-9EFB-49B3-842D-247D9B22C1CA}">
      <text>
        <r>
          <rPr>
            <sz val="9"/>
            <color indexed="81"/>
            <rFont val="Tahoma"/>
            <family val="2"/>
          </rPr>
          <t>9 or 12 month appointment</t>
        </r>
      </text>
    </comment>
    <comment ref="C13" authorId="1" shapeId="0" xr:uid="{D8194225-3665-475D-85D8-7992E3440192}">
      <text>
        <r>
          <rPr>
            <sz val="9"/>
            <color indexed="81"/>
            <rFont val="Tahoma"/>
            <family val="2"/>
          </rPr>
          <t>9 or 12 month appointment</t>
        </r>
      </text>
    </comment>
    <comment ref="C15" authorId="1" shapeId="0" xr:uid="{CF16BCC6-F13F-4206-9497-89FF65308209}">
      <text>
        <r>
          <rPr>
            <sz val="9"/>
            <color indexed="81"/>
            <rFont val="Tahoma"/>
            <family val="2"/>
          </rPr>
          <t>9 or 12 month appointment</t>
        </r>
      </text>
    </comment>
    <comment ref="C17" authorId="1" shapeId="0" xr:uid="{8D652CEA-B451-472E-AC53-EAA3B6C0737B}">
      <text>
        <r>
          <rPr>
            <sz val="9"/>
            <color indexed="81"/>
            <rFont val="Tahoma"/>
            <family val="2"/>
          </rPr>
          <t>9 or 12 month appointment</t>
        </r>
      </text>
    </comment>
    <comment ref="C19" authorId="1" shapeId="0" xr:uid="{8B596ADA-CA8C-45C9-82F6-6D078AF496A9}">
      <text>
        <r>
          <rPr>
            <sz val="9"/>
            <color indexed="81"/>
            <rFont val="Tahoma"/>
            <family val="2"/>
          </rPr>
          <t>9 or 12 month appointment</t>
        </r>
      </text>
    </comment>
    <comment ref="E19" authorId="1" shapeId="0" xr:uid="{65DBFF5F-9833-4D68-A044-7DA3394CF882}">
      <text>
        <r>
          <rPr>
            <sz val="9"/>
            <color indexed="81"/>
            <rFont val="Tahoma"/>
            <family val="2"/>
          </rPr>
          <t>Non-classified (NonCL) or Classified (Class)</t>
        </r>
      </text>
    </comment>
    <comment ref="C20" authorId="1" shapeId="0" xr:uid="{432DE1A4-E76C-4789-9010-DAB6ED64897D}">
      <text>
        <r>
          <rPr>
            <sz val="9"/>
            <color indexed="81"/>
            <rFont val="Tahoma"/>
            <family val="2"/>
          </rPr>
          <t>9 or 12 month appointment</t>
        </r>
      </text>
    </comment>
    <comment ref="E20" authorId="1" shapeId="0" xr:uid="{A1ED3CFC-EE6D-4849-87B9-2BEAF0546DAF}">
      <text>
        <r>
          <rPr>
            <sz val="9"/>
            <color indexed="81"/>
            <rFont val="Tahoma"/>
            <family val="2"/>
          </rPr>
          <t>Non-classified (NonCL) or Classified (Class)</t>
        </r>
      </text>
    </comment>
    <comment ref="C21" authorId="1" shapeId="0" xr:uid="{00000000-0006-0000-0000-000010000000}">
      <text>
        <r>
          <rPr>
            <sz val="9"/>
            <color indexed="81"/>
            <rFont val="Tahoma"/>
            <family val="2"/>
          </rPr>
          <t>9 or 12 month appointment</t>
        </r>
      </text>
    </comment>
    <comment ref="E21" authorId="1" shapeId="0" xr:uid="{00000000-0006-0000-0000-000011000000}">
      <text>
        <r>
          <rPr>
            <sz val="9"/>
            <color indexed="81"/>
            <rFont val="Tahoma"/>
            <family val="2"/>
          </rPr>
          <t>Non-classified (NonCL) or Classified (Class)</t>
        </r>
      </text>
    </comment>
    <comment ref="C22" authorId="1" shapeId="0" xr:uid="{00000000-0006-0000-0000-000012000000}">
      <text>
        <r>
          <rPr>
            <sz val="9"/>
            <color indexed="81"/>
            <rFont val="Tahoma"/>
            <family val="2"/>
          </rPr>
          <t>9 or 12 month appointment</t>
        </r>
      </text>
    </comment>
    <comment ref="E22" authorId="1" shapeId="0" xr:uid="{00000000-0006-0000-0000-000013000000}">
      <text>
        <r>
          <rPr>
            <sz val="9"/>
            <color indexed="81"/>
            <rFont val="Tahoma"/>
            <family val="2"/>
          </rPr>
          <t>Non-classified (NonCL) or Classified (Class)</t>
        </r>
      </text>
    </comment>
    <comment ref="D23" authorId="0" shapeId="0" xr:uid="{00000000-0006-0000-0000-000014000000}">
      <text>
        <r>
          <rPr>
            <sz val="10"/>
            <color indexed="81"/>
            <rFont val="Tahoma"/>
            <family val="2"/>
          </rPr>
          <t xml:space="preserve">Enter the number of doctoral GRAs. </t>
        </r>
        <r>
          <rPr>
            <b/>
            <sz val="10"/>
            <color indexed="81"/>
            <rFont val="Tahoma"/>
            <family val="2"/>
          </rPr>
          <t xml:space="preserve"> </t>
        </r>
      </text>
    </comment>
    <comment ref="E23" authorId="0" shapeId="0" xr:uid="{00000000-0006-0000-00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00000000-0006-0000-0000-000016000000}">
      <text>
        <r>
          <rPr>
            <sz val="10"/>
            <color indexed="81"/>
            <rFont val="Tahoma"/>
            <family val="2"/>
          </rPr>
          <t xml:space="preserve">Enter PhD GRA monthly salary (note: appointed students are paid a salary, not a stipend). </t>
        </r>
      </text>
    </comment>
    <comment ref="D24" authorId="0" shapeId="0" xr:uid="{00000000-0006-0000-0000-000017000000}">
      <text>
        <r>
          <rPr>
            <sz val="10"/>
            <color indexed="81"/>
            <rFont val="Tahoma"/>
            <family val="2"/>
          </rPr>
          <t>Enter the number of Masters GRAs.</t>
        </r>
      </text>
    </comment>
    <comment ref="E24" authorId="0" shapeId="0" xr:uid="{00000000-0006-0000-00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00000000-0006-0000-0000-000019000000}">
      <text>
        <r>
          <rPr>
            <sz val="10"/>
            <color indexed="81"/>
            <rFont val="Tahoma"/>
            <family val="2"/>
          </rPr>
          <t>Enter Master's GRA monthly salary (note: appointed students are paid a salary, not a stipend).</t>
        </r>
      </text>
    </comment>
    <comment ref="D25" authorId="0" shapeId="0" xr:uid="{00000000-0006-0000-0000-00001A000000}">
      <text>
        <r>
          <rPr>
            <sz val="10"/>
            <color indexed="81"/>
            <rFont val="Tahoma"/>
            <family val="2"/>
          </rPr>
          <t xml:space="preserve">Enter the # of hourly employees. </t>
        </r>
      </text>
    </comment>
    <comment ref="E25" authorId="0" shapeId="0" xr:uid="{00000000-0006-0000-0000-00001B000000}">
      <text>
        <r>
          <rPr>
            <sz val="10"/>
            <color indexed="81"/>
            <rFont val="Tahoma"/>
            <family val="2"/>
          </rPr>
          <t xml:space="preserve">Enter the combined total # hours (not the # hours per employee) for initial budget period. </t>
        </r>
      </text>
    </comment>
    <comment ref="G25" authorId="0" shapeId="0" xr:uid="{00000000-0006-0000-0000-00001C000000}">
      <text>
        <r>
          <rPr>
            <sz val="10"/>
            <color indexed="81"/>
            <rFont val="Tahoma"/>
            <family val="2"/>
          </rPr>
          <t xml:space="preserve">Enter the employee hourly wage rate. </t>
        </r>
      </text>
    </comment>
    <comment ref="D26" authorId="0" shapeId="0" xr:uid="{00000000-0006-0000-0000-00001D000000}">
      <text>
        <r>
          <rPr>
            <sz val="10"/>
            <color indexed="81"/>
            <rFont val="Tahoma"/>
            <family val="2"/>
          </rPr>
          <t xml:space="preserve">Enter the # of hourly students. </t>
        </r>
      </text>
    </comment>
    <comment ref="E26" authorId="0" shapeId="0" xr:uid="{00000000-0006-0000-0000-00001E000000}">
      <text>
        <r>
          <rPr>
            <sz val="10"/>
            <color indexed="81"/>
            <rFont val="Tahoma"/>
            <family val="2"/>
          </rPr>
          <t xml:space="preserve">Enter the combined total # hours (not the # hours per student) for initial budget period. </t>
        </r>
      </text>
    </comment>
    <comment ref="G26" authorId="0" shapeId="0" xr:uid="{00000000-0006-0000-0000-00001F000000}">
      <text>
        <r>
          <rPr>
            <sz val="10"/>
            <color indexed="81"/>
            <rFont val="Tahoma"/>
            <family val="2"/>
          </rPr>
          <t xml:space="preserve">Enter student hourly wage rate. </t>
        </r>
      </text>
    </comment>
    <comment ref="D53" authorId="2" shapeId="0" xr:uid="{00000000-0006-0000-0000-000020000000}">
      <text>
        <r>
          <rPr>
            <sz val="10"/>
            <color indexed="81"/>
            <rFont val="Tahoma"/>
            <family val="2"/>
          </rPr>
          <t>Insert allowed Sponsor rate</t>
        </r>
      </text>
    </comment>
    <comment ref="D54" authorId="2" shapeId="0" xr:uid="{00000000-0006-0000-0000-000021000000}">
      <text>
        <r>
          <rPr>
            <sz val="10"/>
            <color indexed="81"/>
            <rFont val="Tahoma"/>
            <family val="2"/>
          </rPr>
          <t>This rate should be either (1) the difference between full negotiated UA rate and Sponsor rate or (2) the full UA rate if Sponsor does not allow F&amp;A</t>
        </r>
      </text>
    </comment>
    <comment ref="D55" authorId="2" shapeId="0" xr:uid="{00000000-0006-0000-0000-000022000000}">
      <text>
        <r>
          <rPr>
            <sz val="10"/>
            <color indexed="81"/>
            <rFont val="Tahoma"/>
            <family val="2"/>
          </rPr>
          <t>Insert full UA rate for this project</t>
        </r>
      </text>
    </comment>
    <comment ref="D57" authorId="2" shapeId="0" xr:uid="{00000000-0006-0000-0000-000023000000}">
      <text>
        <r>
          <rPr>
            <sz val="10"/>
            <color indexed="81"/>
            <rFont val="Tahoma"/>
            <family val="2"/>
          </rPr>
          <t>Insert UA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100-000001000000}">
      <text>
        <r>
          <rPr>
            <sz val="10"/>
            <color indexed="81"/>
            <rFont val="Tahoma"/>
            <family val="2"/>
          </rPr>
          <t xml:space="preserve">At the bottom of this screen, click the tab appropriate for the number of proposed budget years. </t>
        </r>
      </text>
    </comment>
    <comment ref="B3" authorId="0" shapeId="0" xr:uid="{00000000-0006-0000-01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00000000-0006-0000-0100-000003000000}">
      <text>
        <r>
          <rPr>
            <sz val="10"/>
            <color indexed="81"/>
            <rFont val="Tahoma"/>
            <family val="2"/>
          </rPr>
          <t>Enter the proposed grant start date.</t>
        </r>
      </text>
    </comment>
    <comment ref="B5" authorId="0" shapeId="0" xr:uid="{00000000-0006-0000-0100-000004000000}">
      <text>
        <r>
          <rPr>
            <sz val="10"/>
            <color indexed="81"/>
            <rFont val="Tahoma"/>
            <family val="2"/>
          </rPr>
          <t xml:space="preserve">Enter the UAF PI name. 
</t>
        </r>
      </text>
    </comment>
    <comment ref="B6" authorId="0" shapeId="0" xr:uid="{00000000-0006-0000-0100-000005000000}">
      <text>
        <r>
          <rPr>
            <sz val="10"/>
            <color indexed="81"/>
            <rFont val="Tahoma"/>
            <family val="2"/>
          </rPr>
          <t xml:space="preserve">Enter the UAF PI Department/College. </t>
        </r>
      </text>
    </comment>
    <comment ref="C9" authorId="1" shapeId="0" xr:uid="{DB46F318-A0D1-43BD-96E9-0AD4D867BB8A}">
      <text>
        <r>
          <rPr>
            <sz val="9"/>
            <color indexed="81"/>
            <rFont val="Tahoma"/>
            <family val="2"/>
          </rPr>
          <t>9 or 12 month appointment</t>
        </r>
      </text>
    </comment>
    <comment ref="A11" authorId="0" shapeId="0" xr:uid="{00000000-0006-0000-0100-000007000000}">
      <text>
        <r>
          <rPr>
            <sz val="10"/>
            <color indexed="81"/>
            <rFont val="Tahoma"/>
            <family val="2"/>
          </rPr>
          <t>NOTE: Provide names and roles of senior personnel to enable RSSP to  verify salaries (e.g., "John R. Smith, Co-PI" or "Mary W. Jones, Sr. Personnel").</t>
        </r>
      </text>
    </comment>
    <comment ref="C11" authorId="1" shapeId="0" xr:uid="{7ABEF359-23B9-4DDE-8B93-E1F11BBA327E}">
      <text>
        <r>
          <rPr>
            <sz val="9"/>
            <color indexed="81"/>
            <rFont val="Tahoma"/>
            <family val="2"/>
          </rPr>
          <t>9 or 12 month appointment</t>
        </r>
      </text>
    </comment>
    <comment ref="C13" authorId="1" shapeId="0" xr:uid="{92A995DD-661B-4488-91BF-EB726C4AEFED}">
      <text>
        <r>
          <rPr>
            <sz val="9"/>
            <color indexed="81"/>
            <rFont val="Tahoma"/>
            <family val="2"/>
          </rPr>
          <t>9 or 12 month appointment</t>
        </r>
      </text>
    </comment>
    <comment ref="C15" authorId="1" shapeId="0" xr:uid="{7804930B-1057-4263-AA93-792973CEFE67}">
      <text>
        <r>
          <rPr>
            <sz val="9"/>
            <color indexed="81"/>
            <rFont val="Tahoma"/>
            <family val="2"/>
          </rPr>
          <t>9 or 12 month appointment</t>
        </r>
      </text>
    </comment>
    <comment ref="C17" authorId="1" shapeId="0" xr:uid="{BDDF15EC-8494-4EFB-A2D1-B0119D79EF9D}">
      <text>
        <r>
          <rPr>
            <sz val="9"/>
            <color indexed="81"/>
            <rFont val="Tahoma"/>
            <family val="2"/>
          </rPr>
          <t>9 or 12 month appointment</t>
        </r>
      </text>
    </comment>
    <comment ref="C19" authorId="1" shapeId="0" xr:uid="{31329E74-0940-48FE-AADE-607D7536CF08}">
      <text>
        <r>
          <rPr>
            <sz val="9"/>
            <color indexed="81"/>
            <rFont val="Tahoma"/>
            <family val="2"/>
          </rPr>
          <t>9 or 12 month appointment</t>
        </r>
      </text>
    </comment>
    <comment ref="E19" authorId="1" shapeId="0" xr:uid="{A2C04D4F-EB2F-4123-BE0E-F142718D03EB}">
      <text>
        <r>
          <rPr>
            <sz val="9"/>
            <color indexed="81"/>
            <rFont val="Tahoma"/>
            <family val="2"/>
          </rPr>
          <t>Non-classified (NonCL) or Classified (Class)</t>
        </r>
      </text>
    </comment>
    <comment ref="C20" authorId="1" shapeId="0" xr:uid="{B531F83F-8EAA-44DF-8DC1-F2E87778B045}">
      <text>
        <r>
          <rPr>
            <sz val="9"/>
            <color indexed="81"/>
            <rFont val="Tahoma"/>
            <family val="2"/>
          </rPr>
          <t>9 or 12 month appointment</t>
        </r>
      </text>
    </comment>
    <comment ref="E20" authorId="1" shapeId="0" xr:uid="{543BC0BE-EBE5-4594-9D9E-C5E3C494EB2B}">
      <text>
        <r>
          <rPr>
            <sz val="9"/>
            <color indexed="81"/>
            <rFont val="Tahoma"/>
            <family val="2"/>
          </rPr>
          <t>Non-classified (NonCL) or Classified (Class)</t>
        </r>
      </text>
    </comment>
    <comment ref="C21" authorId="1" shapeId="0" xr:uid="{C0F71DC5-8977-453A-B42B-8DBFA95C9AC3}">
      <text>
        <r>
          <rPr>
            <sz val="9"/>
            <color indexed="81"/>
            <rFont val="Tahoma"/>
            <family val="2"/>
          </rPr>
          <t>9 or 12 month appointment</t>
        </r>
      </text>
    </comment>
    <comment ref="E21" authorId="1" shapeId="0" xr:uid="{A7B96706-3B55-419B-B9D0-ACD3E8F68DC0}">
      <text>
        <r>
          <rPr>
            <sz val="9"/>
            <color indexed="81"/>
            <rFont val="Tahoma"/>
            <family val="2"/>
          </rPr>
          <t>Non-classified (NonCL) or Classified (Class)</t>
        </r>
      </text>
    </comment>
    <comment ref="C22" authorId="1" shapeId="0" xr:uid="{1A214D29-B67B-4251-B03A-742000290BDC}">
      <text>
        <r>
          <rPr>
            <sz val="9"/>
            <color indexed="81"/>
            <rFont val="Tahoma"/>
            <family val="2"/>
          </rPr>
          <t>9 or 12 month appointment</t>
        </r>
      </text>
    </comment>
    <comment ref="E22" authorId="1" shapeId="0" xr:uid="{9CE81999-6534-4E6B-A5B0-F9FF76E32D4F}">
      <text>
        <r>
          <rPr>
            <sz val="9"/>
            <color indexed="81"/>
            <rFont val="Tahoma"/>
            <family val="2"/>
          </rPr>
          <t>Non-classified (NonCL) or Classified (Class)</t>
        </r>
      </text>
    </comment>
    <comment ref="D23" authorId="0" shapeId="0" xr:uid="{95357B11-923C-4829-96AE-D2F728393782}">
      <text>
        <r>
          <rPr>
            <sz val="10"/>
            <color indexed="81"/>
            <rFont val="Tahoma"/>
            <family val="2"/>
          </rPr>
          <t xml:space="preserve">Enter the number of doctoral GRAs. </t>
        </r>
        <r>
          <rPr>
            <b/>
            <sz val="10"/>
            <color indexed="81"/>
            <rFont val="Tahoma"/>
            <family val="2"/>
          </rPr>
          <t xml:space="preserve"> </t>
        </r>
      </text>
    </comment>
    <comment ref="E23" authorId="0" shapeId="0" xr:uid="{E97E9E15-744A-434A-92B3-443E48B41835}">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A6CA87F8-9E13-4849-800C-6CF1314DC220}">
      <text>
        <r>
          <rPr>
            <sz val="10"/>
            <color indexed="81"/>
            <rFont val="Tahoma"/>
            <family val="2"/>
          </rPr>
          <t xml:space="preserve">Enter PhD GRA monthly salary (note: appointed students are paid a salary, not a stipend). </t>
        </r>
      </text>
    </comment>
    <comment ref="D24" authorId="0" shapeId="0" xr:uid="{24760B8D-D698-4629-8579-5A261553AB62}">
      <text>
        <r>
          <rPr>
            <sz val="10"/>
            <color indexed="81"/>
            <rFont val="Tahoma"/>
            <family val="2"/>
          </rPr>
          <t>Enter the number of Masters GRAs.</t>
        </r>
      </text>
    </comment>
    <comment ref="E24" authorId="0" shapeId="0" xr:uid="{CD08D6ED-2817-4576-A4AB-EE7D84A343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FF5EB454-32F6-4FAB-AC7D-829609F6A094}">
      <text>
        <r>
          <rPr>
            <sz val="10"/>
            <color indexed="81"/>
            <rFont val="Tahoma"/>
            <family val="2"/>
          </rPr>
          <t>Enter Master's GRA monthly salary (note: appointed students are paid a salary, not a stipend).</t>
        </r>
      </text>
    </comment>
    <comment ref="D25" authorId="0" shapeId="0" xr:uid="{E39DE2EE-895F-4771-9359-5AD58C400019}">
      <text>
        <r>
          <rPr>
            <sz val="10"/>
            <color indexed="81"/>
            <rFont val="Tahoma"/>
            <family val="2"/>
          </rPr>
          <t xml:space="preserve">Enter the # of hourly employees. </t>
        </r>
      </text>
    </comment>
    <comment ref="E25" authorId="0" shapeId="0" xr:uid="{02A4C726-3DF1-4245-98B4-664F4E60F3A4}">
      <text>
        <r>
          <rPr>
            <sz val="10"/>
            <color indexed="81"/>
            <rFont val="Tahoma"/>
            <family val="2"/>
          </rPr>
          <t xml:space="preserve">Enter the combined total # hours (not the # hours per employee) for initial budget period. </t>
        </r>
      </text>
    </comment>
    <comment ref="G25" authorId="0" shapeId="0" xr:uid="{C69BCB64-E352-4310-8BF9-860A8AB4BBA7}">
      <text>
        <r>
          <rPr>
            <sz val="10"/>
            <color indexed="81"/>
            <rFont val="Tahoma"/>
            <family val="2"/>
          </rPr>
          <t xml:space="preserve">Enter the employee hourly wage rate. </t>
        </r>
      </text>
    </comment>
    <comment ref="D26" authorId="0" shapeId="0" xr:uid="{D85C1B0D-9C40-4CC4-A440-B744780D4CE4}">
      <text>
        <r>
          <rPr>
            <sz val="10"/>
            <color indexed="81"/>
            <rFont val="Tahoma"/>
            <family val="2"/>
          </rPr>
          <t xml:space="preserve">Enter the # of hourly students. </t>
        </r>
      </text>
    </comment>
    <comment ref="E26" authorId="0" shapeId="0" xr:uid="{219042BF-A264-4C3A-97CE-80C6428A07CD}">
      <text>
        <r>
          <rPr>
            <sz val="10"/>
            <color indexed="81"/>
            <rFont val="Tahoma"/>
            <family val="2"/>
          </rPr>
          <t xml:space="preserve">Enter the combined total # hours (not the # hours per student) for initial budget period. </t>
        </r>
      </text>
    </comment>
    <comment ref="G26" authorId="0" shapeId="0" xr:uid="{C6839E4D-7817-4FCB-B402-ABF889FA5282}">
      <text>
        <r>
          <rPr>
            <sz val="10"/>
            <color indexed="81"/>
            <rFont val="Tahoma"/>
            <family val="2"/>
          </rPr>
          <t xml:space="preserve">Enter student hourly wage rate. </t>
        </r>
      </text>
    </comment>
    <comment ref="D53" authorId="2" shapeId="0" xr:uid="{391386A7-B5AB-418A-8B84-4E0F3C166BC1}">
      <text>
        <r>
          <rPr>
            <sz val="10"/>
            <color indexed="81"/>
            <rFont val="Tahoma"/>
            <family val="2"/>
          </rPr>
          <t>Insert allowed Sponsor rate</t>
        </r>
      </text>
    </comment>
    <comment ref="D54" authorId="2" shapeId="0" xr:uid="{00000000-0006-0000-0100-000022000000}">
      <text>
        <r>
          <rPr>
            <sz val="10"/>
            <color indexed="81"/>
            <rFont val="Tahoma"/>
            <family val="2"/>
          </rPr>
          <t>Insert full UA rate for this project</t>
        </r>
      </text>
    </comment>
    <comment ref="D55" authorId="2" shapeId="0" xr:uid="{D0C25708-22DD-4774-8118-5A5F621BAB27}">
      <text>
        <r>
          <rPr>
            <sz val="10"/>
            <color indexed="81"/>
            <rFont val="Tahoma"/>
            <family val="2"/>
          </rPr>
          <t>Insert full UA rate for this project</t>
        </r>
      </text>
    </comment>
    <comment ref="D57" authorId="2" shapeId="0" xr:uid="{00000000-0006-0000-0100-000023000000}">
      <text>
        <r>
          <rPr>
            <sz val="10"/>
            <color indexed="81"/>
            <rFont val="Tahoma"/>
            <family val="2"/>
          </rPr>
          <t>Insert UA 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200-000001000000}">
      <text>
        <r>
          <rPr>
            <sz val="10"/>
            <color indexed="81"/>
            <rFont val="Tahoma"/>
            <family val="2"/>
          </rPr>
          <t xml:space="preserve">At the bottom of this screen, click the tab appropriate for the number of proposed budget years. </t>
        </r>
      </text>
    </comment>
    <comment ref="B3" authorId="0" shapeId="0" xr:uid="{00000000-0006-0000-02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00000000-0006-0000-0200-000003000000}">
      <text>
        <r>
          <rPr>
            <sz val="10"/>
            <color indexed="81"/>
            <rFont val="Tahoma"/>
            <family val="2"/>
          </rPr>
          <t>Enter the proposed grant start date.</t>
        </r>
      </text>
    </comment>
    <comment ref="B5" authorId="0" shapeId="0" xr:uid="{00000000-0006-0000-0200-000004000000}">
      <text>
        <r>
          <rPr>
            <sz val="10"/>
            <color indexed="81"/>
            <rFont val="Tahoma"/>
            <family val="2"/>
          </rPr>
          <t xml:space="preserve">Enter the UAF PI name. 
</t>
        </r>
      </text>
    </comment>
    <comment ref="B6" authorId="0" shapeId="0" xr:uid="{00000000-0006-0000-0200-000005000000}">
      <text>
        <r>
          <rPr>
            <sz val="10"/>
            <color indexed="81"/>
            <rFont val="Tahoma"/>
            <family val="2"/>
          </rPr>
          <t xml:space="preserve">Enter the UAF PI Department/College. </t>
        </r>
      </text>
    </comment>
    <comment ref="C9" authorId="1" shapeId="0" xr:uid="{51EDED3A-E41F-4A8A-A813-26E2BABD5AEB}">
      <text>
        <r>
          <rPr>
            <sz val="9"/>
            <color indexed="81"/>
            <rFont val="Tahoma"/>
            <family val="2"/>
          </rPr>
          <t>9 or 12 month appointment</t>
        </r>
      </text>
    </comment>
    <comment ref="A11" authorId="0" shapeId="0" xr:uid="{00000000-0006-0000-0200-000007000000}">
      <text>
        <r>
          <rPr>
            <sz val="10"/>
            <color indexed="81"/>
            <rFont val="Tahoma"/>
            <family val="2"/>
          </rPr>
          <t>NOTE: Provide names and roles of senior personnel to enable RSSP to  verify salaries (e.g., "John R. Smith, Co-PI" or "Mary W. Jones, Sr. Personnel").</t>
        </r>
      </text>
    </comment>
    <comment ref="C11" authorId="1" shapeId="0" xr:uid="{1E260082-6F09-4F88-AF90-525D1CA144A4}">
      <text>
        <r>
          <rPr>
            <sz val="9"/>
            <color indexed="81"/>
            <rFont val="Tahoma"/>
            <family val="2"/>
          </rPr>
          <t>9 or 12 month appointment</t>
        </r>
      </text>
    </comment>
    <comment ref="C13" authorId="1" shapeId="0" xr:uid="{2C0AAEA3-1E87-44C6-91D4-2B77773C5BB7}">
      <text>
        <r>
          <rPr>
            <sz val="9"/>
            <color indexed="81"/>
            <rFont val="Tahoma"/>
            <family val="2"/>
          </rPr>
          <t>9 or 12 month appointment</t>
        </r>
      </text>
    </comment>
    <comment ref="C15" authorId="1" shapeId="0" xr:uid="{72F39331-6D32-445D-AC3D-930E2D07FC4F}">
      <text>
        <r>
          <rPr>
            <sz val="9"/>
            <color indexed="81"/>
            <rFont val="Tahoma"/>
            <family val="2"/>
          </rPr>
          <t>9 or 12 month appointment</t>
        </r>
      </text>
    </comment>
    <comment ref="C17" authorId="1" shapeId="0" xr:uid="{84728B1C-5CC8-45A9-B291-35BF87148C06}">
      <text>
        <r>
          <rPr>
            <sz val="9"/>
            <color indexed="81"/>
            <rFont val="Tahoma"/>
            <family val="2"/>
          </rPr>
          <t>9 or 12 month appointment</t>
        </r>
      </text>
    </comment>
    <comment ref="C19" authorId="1" shapeId="0" xr:uid="{5EFE3821-9413-4B59-90A7-078E4B21C437}">
      <text>
        <r>
          <rPr>
            <sz val="9"/>
            <color indexed="81"/>
            <rFont val="Tahoma"/>
            <family val="2"/>
          </rPr>
          <t>9 or 12 month appointment</t>
        </r>
      </text>
    </comment>
    <comment ref="E19" authorId="1" shapeId="0" xr:uid="{A071111B-905B-48CB-86C7-F099DECA5659}">
      <text>
        <r>
          <rPr>
            <sz val="9"/>
            <color indexed="81"/>
            <rFont val="Tahoma"/>
            <family val="2"/>
          </rPr>
          <t>Non-classified (NonCL) or Classified (Class)</t>
        </r>
      </text>
    </comment>
    <comment ref="C20" authorId="1" shapeId="0" xr:uid="{06626AAD-141D-409B-9687-8A5AB0F33953}">
      <text>
        <r>
          <rPr>
            <sz val="9"/>
            <color indexed="81"/>
            <rFont val="Tahoma"/>
            <family val="2"/>
          </rPr>
          <t>9 or 12 month appointment</t>
        </r>
      </text>
    </comment>
    <comment ref="E20" authorId="1" shapeId="0" xr:uid="{4B869249-679C-4F27-BD02-C238AD3A5D21}">
      <text>
        <r>
          <rPr>
            <sz val="9"/>
            <color indexed="81"/>
            <rFont val="Tahoma"/>
            <family val="2"/>
          </rPr>
          <t>Non-classified (NonCL) or Classified (Class)</t>
        </r>
      </text>
    </comment>
    <comment ref="C21" authorId="1" shapeId="0" xr:uid="{B23A81A6-FC35-4F0E-BD73-D191B1E53BA9}">
      <text>
        <r>
          <rPr>
            <sz val="9"/>
            <color indexed="81"/>
            <rFont val="Tahoma"/>
            <family val="2"/>
          </rPr>
          <t>9 or 12 month appointment</t>
        </r>
      </text>
    </comment>
    <comment ref="E21" authorId="1" shapeId="0" xr:uid="{881B4B72-1DB6-4CDD-A82D-8565A471A031}">
      <text>
        <r>
          <rPr>
            <sz val="9"/>
            <color indexed="81"/>
            <rFont val="Tahoma"/>
            <family val="2"/>
          </rPr>
          <t>Non-classified (NonCL) or Classified (Class)</t>
        </r>
      </text>
    </comment>
    <comment ref="C22" authorId="1" shapeId="0" xr:uid="{1F752279-6385-4D7B-B83F-EB32BC78813E}">
      <text>
        <r>
          <rPr>
            <sz val="9"/>
            <color indexed="81"/>
            <rFont val="Tahoma"/>
            <family val="2"/>
          </rPr>
          <t>9 or 12 month appointment</t>
        </r>
      </text>
    </comment>
    <comment ref="E22" authorId="1" shapeId="0" xr:uid="{9717324D-7B91-42E7-B98F-2BF95774D71D}">
      <text>
        <r>
          <rPr>
            <sz val="9"/>
            <color indexed="81"/>
            <rFont val="Tahoma"/>
            <family val="2"/>
          </rPr>
          <t>Non-classified (NonCL) or Classified (Class)</t>
        </r>
      </text>
    </comment>
    <comment ref="D23" authorId="0" shapeId="0" xr:uid="{346CCD2A-A07F-4D81-8CD5-D01FB0999954}">
      <text>
        <r>
          <rPr>
            <sz val="10"/>
            <color indexed="81"/>
            <rFont val="Tahoma"/>
            <family val="2"/>
          </rPr>
          <t xml:space="preserve">Enter the number of doctoral GRAs. </t>
        </r>
        <r>
          <rPr>
            <b/>
            <sz val="10"/>
            <color indexed="81"/>
            <rFont val="Tahoma"/>
            <family val="2"/>
          </rPr>
          <t xml:space="preserve"> </t>
        </r>
      </text>
    </comment>
    <comment ref="E23" authorId="0" shapeId="0" xr:uid="{74AAA88F-BF7D-4A2E-866C-D2471B84C14D}">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A65A5D15-0DEA-4A58-B18B-53FA7BF21293}">
      <text>
        <r>
          <rPr>
            <sz val="10"/>
            <color indexed="81"/>
            <rFont val="Tahoma"/>
            <family val="2"/>
          </rPr>
          <t xml:space="preserve">Enter PhD GRA monthly salary (note: appointed students are paid a salary, not a stipend). </t>
        </r>
      </text>
    </comment>
    <comment ref="D24" authorId="0" shapeId="0" xr:uid="{F0CA5BAF-58F9-4A7C-AF36-706592D965EA}">
      <text>
        <r>
          <rPr>
            <sz val="10"/>
            <color indexed="81"/>
            <rFont val="Tahoma"/>
            <family val="2"/>
          </rPr>
          <t>Enter the number of Masters GRAs.</t>
        </r>
      </text>
    </comment>
    <comment ref="E24" authorId="0" shapeId="0" xr:uid="{8A8438F1-B019-4B6D-BC0E-89BD3AACF824}">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961AA32D-4DBD-4963-8344-DC977E385987}">
      <text>
        <r>
          <rPr>
            <sz val="10"/>
            <color indexed="81"/>
            <rFont val="Tahoma"/>
            <family val="2"/>
          </rPr>
          <t>Enter Master's GRA monthly salary (note: appointed students are paid a salary, not a stipend).</t>
        </r>
      </text>
    </comment>
    <comment ref="D25" authorId="0" shapeId="0" xr:uid="{DC5EEE58-4419-4F11-9FF3-6ECD8F19AA64}">
      <text>
        <r>
          <rPr>
            <sz val="10"/>
            <color indexed="81"/>
            <rFont val="Tahoma"/>
            <family val="2"/>
          </rPr>
          <t xml:space="preserve">Enter the # of hourly employees. </t>
        </r>
      </text>
    </comment>
    <comment ref="E25" authorId="0" shapeId="0" xr:uid="{734FB321-7D43-4440-96C4-9BFF41B0C448}">
      <text>
        <r>
          <rPr>
            <sz val="10"/>
            <color indexed="81"/>
            <rFont val="Tahoma"/>
            <family val="2"/>
          </rPr>
          <t xml:space="preserve">Enter the combined total # hours (not the # hours per employee) for initial budget period. </t>
        </r>
      </text>
    </comment>
    <comment ref="G25" authorId="0" shapeId="0" xr:uid="{7764DDA9-26A3-46E4-8339-87575B76AEBD}">
      <text>
        <r>
          <rPr>
            <sz val="10"/>
            <color indexed="81"/>
            <rFont val="Tahoma"/>
            <family val="2"/>
          </rPr>
          <t xml:space="preserve">Enter the employee hourly wage rate. </t>
        </r>
      </text>
    </comment>
    <comment ref="D26" authorId="0" shapeId="0" xr:uid="{9EAF769D-8880-4565-8079-5A32AE942504}">
      <text>
        <r>
          <rPr>
            <sz val="10"/>
            <color indexed="81"/>
            <rFont val="Tahoma"/>
            <family val="2"/>
          </rPr>
          <t xml:space="preserve">Enter the # of hourly students. </t>
        </r>
      </text>
    </comment>
    <comment ref="E26" authorId="0" shapeId="0" xr:uid="{53974636-5FB1-4BD7-A9A5-A736E2D59FD3}">
      <text>
        <r>
          <rPr>
            <sz val="10"/>
            <color indexed="81"/>
            <rFont val="Tahoma"/>
            <family val="2"/>
          </rPr>
          <t xml:space="preserve">Enter the combined total # hours (not the # hours per student) for initial budget period. </t>
        </r>
      </text>
    </comment>
    <comment ref="G26" authorId="0" shapeId="0" xr:uid="{FD4D07C0-BE28-4162-A214-43209218F2F2}">
      <text>
        <r>
          <rPr>
            <sz val="10"/>
            <color indexed="81"/>
            <rFont val="Tahoma"/>
            <family val="2"/>
          </rPr>
          <t xml:space="preserve">Enter student hourly wage rate. </t>
        </r>
      </text>
    </comment>
    <comment ref="D53" authorId="2" shapeId="0" xr:uid="{87D1B539-2D30-4114-B3EB-D12107A1339A}">
      <text>
        <r>
          <rPr>
            <sz val="10"/>
            <color indexed="81"/>
            <rFont val="Tahoma"/>
            <family val="2"/>
          </rPr>
          <t>Insert allowed Sponsor rate</t>
        </r>
      </text>
    </comment>
    <comment ref="D54" authorId="2" shapeId="0" xr:uid="{882F0FC9-F8C2-44C8-BB37-298047EFBE4E}">
      <text>
        <r>
          <rPr>
            <sz val="10"/>
            <color indexed="81"/>
            <rFont val="Tahoma"/>
            <family val="2"/>
          </rPr>
          <t>Insert full UA rate for this project</t>
        </r>
      </text>
    </comment>
    <comment ref="D55" authorId="2" shapeId="0" xr:uid="{7CDD8ECD-5A21-4556-9195-8118286FF284}">
      <text>
        <r>
          <rPr>
            <sz val="10"/>
            <color indexed="81"/>
            <rFont val="Tahoma"/>
            <family val="2"/>
          </rPr>
          <t>Insert full UA rate for this project</t>
        </r>
      </text>
    </comment>
    <comment ref="D57" authorId="2" shapeId="0" xr:uid="{A429E536-8CE2-4844-9672-8203C19648DC}">
      <text>
        <r>
          <rPr>
            <sz val="10"/>
            <color indexed="81"/>
            <rFont val="Tahoma"/>
            <family val="2"/>
          </rPr>
          <t>Insert UA 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300-000001000000}">
      <text>
        <r>
          <rPr>
            <sz val="10"/>
            <color indexed="81"/>
            <rFont val="Tahoma"/>
            <family val="2"/>
          </rPr>
          <t xml:space="preserve">At the bottom of this screen, click the tab appropriate for the number of proposed budget years. </t>
        </r>
      </text>
    </comment>
    <comment ref="B3" authorId="0" shapeId="0" xr:uid="{00000000-0006-0000-03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00000000-0006-0000-0300-000003000000}">
      <text>
        <r>
          <rPr>
            <sz val="10"/>
            <color indexed="81"/>
            <rFont val="Tahoma"/>
            <family val="2"/>
          </rPr>
          <t>Enter the proposed grant start date.</t>
        </r>
      </text>
    </comment>
    <comment ref="B5" authorId="0" shapeId="0" xr:uid="{00000000-0006-0000-0300-000004000000}">
      <text>
        <r>
          <rPr>
            <sz val="10"/>
            <color indexed="81"/>
            <rFont val="Tahoma"/>
            <family val="2"/>
          </rPr>
          <t xml:space="preserve">Enter the UAF PI name. 
</t>
        </r>
      </text>
    </comment>
    <comment ref="B6" authorId="0" shapeId="0" xr:uid="{00000000-0006-0000-0300-000005000000}">
      <text>
        <r>
          <rPr>
            <sz val="10"/>
            <color indexed="81"/>
            <rFont val="Tahoma"/>
            <family val="2"/>
          </rPr>
          <t xml:space="preserve">Enter the UAF PI Department/College. </t>
        </r>
      </text>
    </comment>
    <comment ref="C9" authorId="1" shapeId="0" xr:uid="{E53CA0B7-3952-41DB-8DBE-1570FA8D39C9}">
      <text>
        <r>
          <rPr>
            <sz val="9"/>
            <color indexed="81"/>
            <rFont val="Tahoma"/>
            <family val="2"/>
          </rPr>
          <t>9 or 12 month appointment</t>
        </r>
      </text>
    </comment>
    <comment ref="A11" authorId="0" shapeId="0" xr:uid="{00000000-0006-0000-0300-000007000000}">
      <text>
        <r>
          <rPr>
            <sz val="10"/>
            <color indexed="81"/>
            <rFont val="Tahoma"/>
            <family val="2"/>
          </rPr>
          <t>NOTE: Provide names and roles of senior personnel to enable RSSP to  verify salaries (e.g., "John R. Smith, Co-PI" or "Mary W. Jones, Sr. Personnel").</t>
        </r>
      </text>
    </comment>
    <comment ref="C11" authorId="1" shapeId="0" xr:uid="{C121A6B1-4A88-4E2B-A7F0-E5916A8C74C0}">
      <text>
        <r>
          <rPr>
            <sz val="9"/>
            <color indexed="81"/>
            <rFont val="Tahoma"/>
            <family val="2"/>
          </rPr>
          <t>9 or 12 month appointment</t>
        </r>
      </text>
    </comment>
    <comment ref="C13" authorId="1" shapeId="0" xr:uid="{DE98217E-B47B-4936-B029-6262CA3965B5}">
      <text>
        <r>
          <rPr>
            <sz val="9"/>
            <color indexed="81"/>
            <rFont val="Tahoma"/>
            <family val="2"/>
          </rPr>
          <t>9 or 12 month appointment</t>
        </r>
      </text>
    </comment>
    <comment ref="C15" authorId="1" shapeId="0" xr:uid="{904A9887-3316-45EB-B023-DED074B33DCC}">
      <text>
        <r>
          <rPr>
            <sz val="9"/>
            <color indexed="81"/>
            <rFont val="Tahoma"/>
            <family val="2"/>
          </rPr>
          <t>9 or 12 month appointment</t>
        </r>
      </text>
    </comment>
    <comment ref="C17" authorId="1" shapeId="0" xr:uid="{7D8F0D20-2658-4502-9246-BBC6A8E06D7E}">
      <text>
        <r>
          <rPr>
            <sz val="9"/>
            <color indexed="81"/>
            <rFont val="Tahoma"/>
            <family val="2"/>
          </rPr>
          <t>9 or 12 month appointment</t>
        </r>
      </text>
    </comment>
    <comment ref="C19" authorId="1" shapeId="0" xr:uid="{B60C5845-2248-44C1-A973-42794C6582F8}">
      <text>
        <r>
          <rPr>
            <sz val="9"/>
            <color indexed="81"/>
            <rFont val="Tahoma"/>
            <family val="2"/>
          </rPr>
          <t>9 or 12 month appointment</t>
        </r>
      </text>
    </comment>
    <comment ref="E19" authorId="1" shapeId="0" xr:uid="{0CA16FF7-5923-46F9-979D-C304DBC15A56}">
      <text>
        <r>
          <rPr>
            <sz val="9"/>
            <color indexed="81"/>
            <rFont val="Tahoma"/>
            <family val="2"/>
          </rPr>
          <t>Non-classified (NonCL) or Classified (Class)</t>
        </r>
      </text>
    </comment>
    <comment ref="C20" authorId="1" shapeId="0" xr:uid="{B37578AD-D2EB-4C10-8BBC-9C84244CBF56}">
      <text>
        <r>
          <rPr>
            <sz val="9"/>
            <color indexed="81"/>
            <rFont val="Tahoma"/>
            <family val="2"/>
          </rPr>
          <t>9 or 12 month appointment</t>
        </r>
      </text>
    </comment>
    <comment ref="E20" authorId="1" shapeId="0" xr:uid="{38893818-2843-44F1-8399-AADF0BA0F14B}">
      <text>
        <r>
          <rPr>
            <sz val="9"/>
            <color indexed="81"/>
            <rFont val="Tahoma"/>
            <family val="2"/>
          </rPr>
          <t>Non-classified (NonCL) or Classified (Class)</t>
        </r>
      </text>
    </comment>
    <comment ref="C21" authorId="1" shapeId="0" xr:uid="{3E456320-D03B-4C0E-A5A5-CEF6697A24AC}">
      <text>
        <r>
          <rPr>
            <sz val="9"/>
            <color indexed="81"/>
            <rFont val="Tahoma"/>
            <family val="2"/>
          </rPr>
          <t>9 or 12 month appointment</t>
        </r>
      </text>
    </comment>
    <comment ref="E21" authorId="1" shapeId="0" xr:uid="{570C9083-CD57-45A8-82F0-93BB50FA830D}">
      <text>
        <r>
          <rPr>
            <sz val="9"/>
            <color indexed="81"/>
            <rFont val="Tahoma"/>
            <family val="2"/>
          </rPr>
          <t>Non-classified (NonCL) or Classified (Class)</t>
        </r>
      </text>
    </comment>
    <comment ref="C22" authorId="1" shapeId="0" xr:uid="{B2F93919-B07D-4E58-BC21-D17CA10CFA72}">
      <text>
        <r>
          <rPr>
            <sz val="9"/>
            <color indexed="81"/>
            <rFont val="Tahoma"/>
            <family val="2"/>
          </rPr>
          <t>9 or 12 month appointment</t>
        </r>
      </text>
    </comment>
    <comment ref="E22" authorId="1" shapeId="0" xr:uid="{C37EA83F-5986-40A1-AD14-5F5700CE7AE4}">
      <text>
        <r>
          <rPr>
            <sz val="9"/>
            <color indexed="81"/>
            <rFont val="Tahoma"/>
            <family val="2"/>
          </rPr>
          <t>Non-classified (NonCL) or Classified (Class)</t>
        </r>
      </text>
    </comment>
    <comment ref="D23" authorId="0" shapeId="0" xr:uid="{5631F5F2-B4C5-45DC-B2DB-0C67DF61C4F5}">
      <text>
        <r>
          <rPr>
            <sz val="10"/>
            <color indexed="81"/>
            <rFont val="Tahoma"/>
            <family val="2"/>
          </rPr>
          <t xml:space="preserve">Enter the number of doctoral GRAs. </t>
        </r>
        <r>
          <rPr>
            <b/>
            <sz val="10"/>
            <color indexed="81"/>
            <rFont val="Tahoma"/>
            <family val="2"/>
          </rPr>
          <t xml:space="preserve"> </t>
        </r>
      </text>
    </comment>
    <comment ref="E23" authorId="0" shapeId="0" xr:uid="{1D12F25F-E860-4BDB-8708-5CCB3E6413A1}">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628EDF42-7F82-41A1-A7C6-6FB6F791BC63}">
      <text>
        <r>
          <rPr>
            <sz val="10"/>
            <color indexed="81"/>
            <rFont val="Tahoma"/>
            <family val="2"/>
          </rPr>
          <t xml:space="preserve">Enter PhD GRA monthly salary (note: appointed students are paid a salary, not a stipend). </t>
        </r>
      </text>
    </comment>
    <comment ref="D24" authorId="0" shapeId="0" xr:uid="{E51A83E9-713B-48CF-B0DD-62D456DCB6A4}">
      <text>
        <r>
          <rPr>
            <sz val="10"/>
            <color indexed="81"/>
            <rFont val="Tahoma"/>
            <family val="2"/>
          </rPr>
          <t>Enter the number of Masters GRAs.</t>
        </r>
      </text>
    </comment>
    <comment ref="E24" authorId="0" shapeId="0" xr:uid="{C9743F82-1B68-416A-A496-19CC2D0A4869}">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F5E9A960-2102-4D21-9B40-0FEDA40A0A22}">
      <text>
        <r>
          <rPr>
            <sz val="10"/>
            <color indexed="81"/>
            <rFont val="Tahoma"/>
            <family val="2"/>
          </rPr>
          <t>Enter Master's GRA monthly salary (note: appointed students are paid a salary, not a stipend).</t>
        </r>
      </text>
    </comment>
    <comment ref="D25" authorId="0" shapeId="0" xr:uid="{BA3D7488-4F35-411A-B558-F67FBC0332F6}">
      <text>
        <r>
          <rPr>
            <sz val="10"/>
            <color indexed="81"/>
            <rFont val="Tahoma"/>
            <family val="2"/>
          </rPr>
          <t xml:space="preserve">Enter the # of hourly employees. </t>
        </r>
      </text>
    </comment>
    <comment ref="E25" authorId="0" shapeId="0" xr:uid="{F49F0D4A-6DF8-410C-9186-739B0C5BE75F}">
      <text>
        <r>
          <rPr>
            <sz val="10"/>
            <color indexed="81"/>
            <rFont val="Tahoma"/>
            <family val="2"/>
          </rPr>
          <t xml:space="preserve">Enter the combined total # hours (not the # hours per employee) for initial budget period. </t>
        </r>
      </text>
    </comment>
    <comment ref="G25" authorId="0" shapeId="0" xr:uid="{D50C652C-070C-4D00-8F11-3E1361F60A5D}">
      <text>
        <r>
          <rPr>
            <sz val="10"/>
            <color indexed="81"/>
            <rFont val="Tahoma"/>
            <family val="2"/>
          </rPr>
          <t xml:space="preserve">Enter the employee hourly wage rate. </t>
        </r>
      </text>
    </comment>
    <comment ref="D26" authorId="0" shapeId="0" xr:uid="{0842B94B-7E66-4FB0-B530-06C109406FFE}">
      <text>
        <r>
          <rPr>
            <sz val="10"/>
            <color indexed="81"/>
            <rFont val="Tahoma"/>
            <family val="2"/>
          </rPr>
          <t xml:space="preserve">Enter the # of hourly students. </t>
        </r>
      </text>
    </comment>
    <comment ref="E26" authorId="0" shapeId="0" xr:uid="{6D0F6B26-91A7-4A7C-90F1-1A765A0EB387}">
      <text>
        <r>
          <rPr>
            <sz val="10"/>
            <color indexed="81"/>
            <rFont val="Tahoma"/>
            <family val="2"/>
          </rPr>
          <t xml:space="preserve">Enter the combined total # hours (not the # hours per student) for initial budget period. </t>
        </r>
      </text>
    </comment>
    <comment ref="G26" authorId="0" shapeId="0" xr:uid="{5451CD66-6225-413B-8967-C6DA9EB9DDA8}">
      <text>
        <r>
          <rPr>
            <sz val="10"/>
            <color indexed="81"/>
            <rFont val="Tahoma"/>
            <family val="2"/>
          </rPr>
          <t xml:space="preserve">Enter student hourly wage rate. </t>
        </r>
      </text>
    </comment>
    <comment ref="D53" authorId="2" shapeId="0" xr:uid="{28BB6735-0557-4963-A44D-03D6A4D355AF}">
      <text>
        <r>
          <rPr>
            <sz val="10"/>
            <color indexed="81"/>
            <rFont val="Tahoma"/>
            <family val="2"/>
          </rPr>
          <t>Insert allowed Sponsor rate</t>
        </r>
      </text>
    </comment>
    <comment ref="D54" authorId="2" shapeId="0" xr:uid="{1D50E905-7ED3-4A7F-89B4-3F8285FBBBF3}">
      <text>
        <r>
          <rPr>
            <sz val="10"/>
            <color indexed="81"/>
            <rFont val="Tahoma"/>
            <family val="2"/>
          </rPr>
          <t>Insert full UA rate for this project</t>
        </r>
      </text>
    </comment>
    <comment ref="D55" authorId="2" shapeId="0" xr:uid="{6A77A8ED-A749-497F-BCB3-2CF0C5DE7D78}">
      <text>
        <r>
          <rPr>
            <sz val="10"/>
            <color indexed="81"/>
            <rFont val="Tahoma"/>
            <family val="2"/>
          </rPr>
          <t>Insert full UA rate for this project</t>
        </r>
      </text>
    </comment>
    <comment ref="D57" authorId="2" shapeId="0" xr:uid="{241487A7-5E0D-460A-95EF-48373D9B2C76}">
      <text>
        <r>
          <rPr>
            <sz val="10"/>
            <color indexed="81"/>
            <rFont val="Tahoma"/>
            <family val="2"/>
          </rPr>
          <t>Insert UA rate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BB1C81AA-0385-4607-9D8B-8EC1D10A824D}">
      <text>
        <r>
          <rPr>
            <sz val="10"/>
            <color indexed="81"/>
            <rFont val="Tahoma"/>
            <family val="2"/>
          </rPr>
          <t xml:space="preserve">At the bottom of this screen, click the tab appropriate for the number of proposed budget years. </t>
        </r>
      </text>
    </comment>
    <comment ref="B3" authorId="0" shapeId="0" xr:uid="{D3F5D383-7C01-4785-9156-4D134EC977C9}">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E8A5BFA4-F14E-4AED-8B43-5D627BD956E0}">
      <text>
        <r>
          <rPr>
            <sz val="10"/>
            <color indexed="81"/>
            <rFont val="Tahoma"/>
            <family val="2"/>
          </rPr>
          <t>Enter the proposed grant start date.</t>
        </r>
      </text>
    </comment>
    <comment ref="B5" authorId="0" shapeId="0" xr:uid="{D9B3BC8E-68A6-468F-89FF-D267B811C11A}">
      <text>
        <r>
          <rPr>
            <sz val="10"/>
            <color indexed="81"/>
            <rFont val="Tahoma"/>
            <family val="2"/>
          </rPr>
          <t xml:space="preserve">Enter the UAF PI name. 
</t>
        </r>
      </text>
    </comment>
    <comment ref="B6" authorId="0" shapeId="0" xr:uid="{7E4B8526-4A4B-4C59-AB20-44049249609D}">
      <text>
        <r>
          <rPr>
            <sz val="10"/>
            <color indexed="81"/>
            <rFont val="Tahoma"/>
            <family val="2"/>
          </rPr>
          <t xml:space="preserve">Enter the UAF PI Department/College. </t>
        </r>
      </text>
    </comment>
    <comment ref="C9" authorId="1" shapeId="0" xr:uid="{B4A852B6-1E0D-4465-9AAB-3EE4418AD3AA}">
      <text>
        <r>
          <rPr>
            <sz val="9"/>
            <color indexed="81"/>
            <rFont val="Tahoma"/>
            <family val="2"/>
          </rPr>
          <t>9 or 12 month appointment</t>
        </r>
      </text>
    </comment>
    <comment ref="A11" authorId="0" shapeId="0" xr:uid="{A47C9362-7A40-48DF-923F-1A1D75E0006E}">
      <text>
        <r>
          <rPr>
            <sz val="10"/>
            <color indexed="81"/>
            <rFont val="Tahoma"/>
            <family val="2"/>
          </rPr>
          <t>NOTE: Provide names and roles of senior personnel to enable RSSP to  verify salaries (e.g., "John R. Smith, Co-PI" or "Mary W. Jones, Sr. Personnel").</t>
        </r>
      </text>
    </comment>
    <comment ref="C11" authorId="1" shapeId="0" xr:uid="{DF431B7C-A48C-4B36-8AAD-C8A556AE7B7B}">
      <text>
        <r>
          <rPr>
            <sz val="9"/>
            <color indexed="81"/>
            <rFont val="Tahoma"/>
            <family val="2"/>
          </rPr>
          <t>9 or 12 month appointment</t>
        </r>
      </text>
    </comment>
    <comment ref="C13" authorId="1" shapeId="0" xr:uid="{B2EA043C-54F5-4E8D-A3B4-D4B0233389E1}">
      <text>
        <r>
          <rPr>
            <sz val="9"/>
            <color indexed="81"/>
            <rFont val="Tahoma"/>
            <family val="2"/>
          </rPr>
          <t>9 or 12 month appointment</t>
        </r>
      </text>
    </comment>
    <comment ref="C15" authorId="1" shapeId="0" xr:uid="{1E0942A8-2889-41EF-9864-96D11214CEE4}">
      <text>
        <r>
          <rPr>
            <sz val="9"/>
            <color indexed="81"/>
            <rFont val="Tahoma"/>
            <family val="2"/>
          </rPr>
          <t>9 or 12 month appointment</t>
        </r>
      </text>
    </comment>
    <comment ref="C17" authorId="1" shapeId="0" xr:uid="{436DB0A6-52A1-4BD0-813D-8CD60AF048E6}">
      <text>
        <r>
          <rPr>
            <sz val="9"/>
            <color indexed="81"/>
            <rFont val="Tahoma"/>
            <family val="2"/>
          </rPr>
          <t>9 or 12 month appointment</t>
        </r>
      </text>
    </comment>
    <comment ref="C19" authorId="1" shapeId="0" xr:uid="{405F9D5C-5439-4367-81E9-DF3224BC070E}">
      <text>
        <r>
          <rPr>
            <sz val="9"/>
            <color indexed="81"/>
            <rFont val="Tahoma"/>
            <family val="2"/>
          </rPr>
          <t>9 or 12 month appointment</t>
        </r>
      </text>
    </comment>
    <comment ref="E19" authorId="1" shapeId="0" xr:uid="{CCAC7365-727B-4283-977B-5AC0EE211EBD}">
      <text>
        <r>
          <rPr>
            <sz val="9"/>
            <color indexed="81"/>
            <rFont val="Tahoma"/>
            <family val="2"/>
          </rPr>
          <t>Non-classified (NonCL) or Classified (Class)</t>
        </r>
      </text>
    </comment>
    <comment ref="C20" authorId="1" shapeId="0" xr:uid="{D17039C4-6034-4DBD-8E99-CD254033E257}">
      <text>
        <r>
          <rPr>
            <sz val="9"/>
            <color indexed="81"/>
            <rFont val="Tahoma"/>
            <family val="2"/>
          </rPr>
          <t>9 or 12 month appointment</t>
        </r>
      </text>
    </comment>
    <comment ref="E20" authorId="1" shapeId="0" xr:uid="{654EC3DB-EFD4-4A6D-A7DA-F042671E7CDC}">
      <text>
        <r>
          <rPr>
            <sz val="9"/>
            <color indexed="81"/>
            <rFont val="Tahoma"/>
            <family val="2"/>
          </rPr>
          <t>Non-classified (NonCL) or Classified (Class)</t>
        </r>
      </text>
    </comment>
    <comment ref="C21" authorId="1" shapeId="0" xr:uid="{1A7D3A08-3A89-441C-9EB3-5A9AF5689D28}">
      <text>
        <r>
          <rPr>
            <sz val="9"/>
            <color indexed="81"/>
            <rFont val="Tahoma"/>
            <family val="2"/>
          </rPr>
          <t>9 or 12 month appointment</t>
        </r>
      </text>
    </comment>
    <comment ref="E21" authorId="1" shapeId="0" xr:uid="{AC3F2FFC-6AEC-416B-834D-1653A825C8EF}">
      <text>
        <r>
          <rPr>
            <sz val="9"/>
            <color indexed="81"/>
            <rFont val="Tahoma"/>
            <family val="2"/>
          </rPr>
          <t>Non-classified (NonCL) or Classified (Class)</t>
        </r>
      </text>
    </comment>
    <comment ref="C22" authorId="1" shapeId="0" xr:uid="{1B8711C4-4961-4942-AF23-BEB3711EF1BE}">
      <text>
        <r>
          <rPr>
            <sz val="9"/>
            <color indexed="81"/>
            <rFont val="Tahoma"/>
            <family val="2"/>
          </rPr>
          <t>9 or 12 month appointment</t>
        </r>
      </text>
    </comment>
    <comment ref="E22" authorId="1" shapeId="0" xr:uid="{D77F0AC4-FBDA-4A07-B013-FF656FF910DB}">
      <text>
        <r>
          <rPr>
            <sz val="9"/>
            <color indexed="81"/>
            <rFont val="Tahoma"/>
            <family val="2"/>
          </rPr>
          <t>Non-classified (NonCL) or Classified (Class)</t>
        </r>
      </text>
    </comment>
    <comment ref="D23" authorId="0" shapeId="0" xr:uid="{ACF89D12-3EED-4693-9F20-8659272A7DCE}">
      <text>
        <r>
          <rPr>
            <sz val="10"/>
            <color indexed="81"/>
            <rFont val="Tahoma"/>
            <family val="2"/>
          </rPr>
          <t xml:space="preserve">Enter the number of doctoral GRAs. </t>
        </r>
        <r>
          <rPr>
            <b/>
            <sz val="10"/>
            <color indexed="81"/>
            <rFont val="Tahoma"/>
            <family val="2"/>
          </rPr>
          <t xml:space="preserve"> </t>
        </r>
      </text>
    </comment>
    <comment ref="E23" authorId="0" shapeId="0" xr:uid="{D5F35570-BD99-4200-B0D9-D72BC1CDF425}">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E7AA88CA-C2CF-4F3A-960F-584E377A9960}">
      <text>
        <r>
          <rPr>
            <sz val="10"/>
            <color indexed="81"/>
            <rFont val="Tahoma"/>
            <family val="2"/>
          </rPr>
          <t xml:space="preserve">Enter PhD GRA monthly salary (note: appointed students are paid a salary, not a stipend). </t>
        </r>
      </text>
    </comment>
    <comment ref="D24" authorId="0" shapeId="0" xr:uid="{1C8F5996-7047-47BC-B3A5-9D073BEA2EA9}">
      <text>
        <r>
          <rPr>
            <sz val="10"/>
            <color indexed="81"/>
            <rFont val="Tahoma"/>
            <family val="2"/>
          </rPr>
          <t>Enter the number of Masters GRAs.</t>
        </r>
      </text>
    </comment>
    <comment ref="E24" authorId="0" shapeId="0" xr:uid="{AF805E60-21DE-4C67-B482-13745E2F5B86}">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A5EC74ED-6B09-40EB-9CD3-C98F02823EFD}">
      <text>
        <r>
          <rPr>
            <sz val="10"/>
            <color indexed="81"/>
            <rFont val="Tahoma"/>
            <family val="2"/>
          </rPr>
          <t>Enter Master's GRA monthly salary (note: appointed students are paid a salary, not a stipend).</t>
        </r>
      </text>
    </comment>
    <comment ref="D25" authorId="0" shapeId="0" xr:uid="{35D4CDA7-9543-4C0E-904B-96799C1D53E2}">
      <text>
        <r>
          <rPr>
            <sz val="10"/>
            <color indexed="81"/>
            <rFont val="Tahoma"/>
            <family val="2"/>
          </rPr>
          <t xml:space="preserve">Enter the # of hourly employees. </t>
        </r>
      </text>
    </comment>
    <comment ref="E25" authorId="0" shapeId="0" xr:uid="{A7A45E10-BD2A-4B04-AC51-9BCE6A62EA5C}">
      <text>
        <r>
          <rPr>
            <sz val="10"/>
            <color indexed="81"/>
            <rFont val="Tahoma"/>
            <family val="2"/>
          </rPr>
          <t xml:space="preserve">Enter the combined total # hours (not the # hours per employee) for initial budget period. </t>
        </r>
      </text>
    </comment>
    <comment ref="G25" authorId="0" shapeId="0" xr:uid="{31FED74B-D08D-4F9E-BDAC-4C1A88A2B249}">
      <text>
        <r>
          <rPr>
            <sz val="10"/>
            <color indexed="81"/>
            <rFont val="Tahoma"/>
            <family val="2"/>
          </rPr>
          <t xml:space="preserve">Enter the employee hourly wage rate. </t>
        </r>
      </text>
    </comment>
    <comment ref="D26" authorId="0" shapeId="0" xr:uid="{40F729F7-3873-44B3-B584-9CE0DFB7C60E}">
      <text>
        <r>
          <rPr>
            <sz val="10"/>
            <color indexed="81"/>
            <rFont val="Tahoma"/>
            <family val="2"/>
          </rPr>
          <t xml:space="preserve">Enter the # of hourly students. </t>
        </r>
      </text>
    </comment>
    <comment ref="E26" authorId="0" shapeId="0" xr:uid="{D3EEF9E4-2E36-4FC0-A1BF-9B8AC260158E}">
      <text>
        <r>
          <rPr>
            <sz val="10"/>
            <color indexed="81"/>
            <rFont val="Tahoma"/>
            <family val="2"/>
          </rPr>
          <t xml:space="preserve">Enter the combined total # hours (not the # hours per student) for initial budget period. </t>
        </r>
      </text>
    </comment>
    <comment ref="G26" authorId="0" shapeId="0" xr:uid="{57CB6874-9A37-4F13-97C5-7D7112BC9EE5}">
      <text>
        <r>
          <rPr>
            <sz val="10"/>
            <color indexed="81"/>
            <rFont val="Tahoma"/>
            <family val="2"/>
          </rPr>
          <t xml:space="preserve">Enter student hourly wage rate. </t>
        </r>
      </text>
    </comment>
    <comment ref="D53" authorId="2" shapeId="0" xr:uid="{76150452-9E5C-43D1-9C59-8B4CCEE4CAF9}">
      <text>
        <r>
          <rPr>
            <sz val="10"/>
            <color indexed="81"/>
            <rFont val="Tahoma"/>
            <family val="2"/>
          </rPr>
          <t>Insert allowed Sponsor rate</t>
        </r>
      </text>
    </comment>
    <comment ref="D54" authorId="2" shapeId="0" xr:uid="{AF476417-E269-412B-9434-338A314657C4}">
      <text>
        <r>
          <rPr>
            <sz val="10"/>
            <color indexed="81"/>
            <rFont val="Tahoma"/>
            <family val="2"/>
          </rPr>
          <t>Insert full UA rate for this project</t>
        </r>
      </text>
    </comment>
    <comment ref="D55" authorId="2" shapeId="0" xr:uid="{51BCBE6E-A15A-4EBE-9BB6-0D88BC4FB318}">
      <text>
        <r>
          <rPr>
            <sz val="10"/>
            <color indexed="81"/>
            <rFont val="Tahoma"/>
            <family val="2"/>
          </rPr>
          <t>Insert full UA rate for this project</t>
        </r>
      </text>
    </comment>
    <comment ref="D57" authorId="2" shapeId="0" xr:uid="{2FF79EEE-E2BA-4183-91E1-81BA755309B0}">
      <text>
        <r>
          <rPr>
            <sz val="10"/>
            <color indexed="81"/>
            <rFont val="Tahoma"/>
            <family val="2"/>
          </rPr>
          <t>Insert UA rate</t>
        </r>
      </text>
    </comment>
  </commentList>
</comments>
</file>

<file path=xl/sharedStrings.xml><?xml version="1.0" encoding="utf-8"?>
<sst xmlns="http://schemas.openxmlformats.org/spreadsheetml/2006/main" count="971" uniqueCount="174">
  <si>
    <t>Total S&amp;W</t>
  </si>
  <si>
    <t>Total FB</t>
  </si>
  <si>
    <t>Cumulative</t>
  </si>
  <si>
    <t>SALARIES &amp; WAGES</t>
  </si>
  <si>
    <t>FRINGE BENEFITS</t>
  </si>
  <si>
    <t>TOTAL DIRECT COST</t>
  </si>
  <si>
    <t>TOTAL PROJECT COST</t>
  </si>
  <si>
    <t>F &amp; A COST  (MTDC x RATE):</t>
  </si>
  <si>
    <t>Total Salaries + Benefits</t>
  </si>
  <si>
    <t xml:space="preserve">UA Lead Investigator:  </t>
  </si>
  <si>
    <t>Proposed to (Sponsor):</t>
  </si>
  <si>
    <t>SMR</t>
  </si>
  <si>
    <t xml:space="preserve">  Co-PI #1, summer</t>
  </si>
  <si>
    <t xml:space="preserve">  Co-PI #2, summer</t>
  </si>
  <si>
    <t>hrs @</t>
  </si>
  <si>
    <t xml:space="preserve">  Hourly, non-student(s)</t>
  </si>
  <si>
    <t xml:space="preserve">  Hourly, enrolled student</t>
  </si>
  <si>
    <t xml:space="preserve">   Hourly, enrolled student</t>
  </si>
  <si>
    <t xml:space="preserve">   Hourly, non-student</t>
  </si>
  <si>
    <t>mo. @</t>
  </si>
  <si>
    <t># Credit Hours:</t>
  </si>
  <si>
    <t>TRAVEL - Foreign</t>
  </si>
  <si>
    <t>TRAVEL - Domestic</t>
  </si>
  <si>
    <t>Subtotal Other Direct Costs</t>
  </si>
  <si>
    <t>JOURNAL PUBLICATION FEES</t>
  </si>
  <si>
    <t>F &amp; A COST  (MTDC x RATE)SUB(S):</t>
  </si>
  <si>
    <t>Date:</t>
  </si>
  <si>
    <t xml:space="preserve">Type </t>
  </si>
  <si>
    <t xml:space="preserve">  PI, summer salary</t>
  </si>
  <si>
    <t>mo.</t>
  </si>
  <si>
    <t>(Direct Costs not subject to F&amp;A Cost, with the exception that the first $25K of each subaward is subject to F&amp;A):</t>
  </si>
  <si>
    <t>Proposed Start &amp; End Dates:</t>
  </si>
  <si>
    <t>Base Salary</t>
  </si>
  <si>
    <t>Modified Total Direct Costs (first $25K of each subaward)</t>
  </si>
  <si>
    <t>Modified Total Direct Costs (above subtotal costs subject to F&amp;A Cost)</t>
  </si>
  <si>
    <r>
      <t>BUDGET - University of Arkansas</t>
    </r>
    <r>
      <rPr>
        <sz val="10"/>
        <rFont val="Arial"/>
        <family val="2"/>
      </rPr>
      <t xml:space="preserve">  </t>
    </r>
  </si>
  <si>
    <t xml:space="preserve">  Research Associate (staff)</t>
  </si>
  <si>
    <t xml:space="preserve">  Postdoctoral Associate</t>
  </si>
  <si>
    <t xml:space="preserve">   Faculty summer salary</t>
  </si>
  <si>
    <t xml:space="preserve">   Faculty/staff academic / calendar salary</t>
  </si>
  <si>
    <t xml:space="preserve">  Graduate Assistant (Ph.D.)</t>
  </si>
  <si>
    <r>
      <t xml:space="preserve">OTHER DIRECT COSTS </t>
    </r>
    <r>
      <rPr>
        <i/>
        <sz val="9"/>
        <color indexed="12"/>
        <rFont val="Arial"/>
        <family val="2"/>
      </rPr>
      <t>(Itemize by type; insert extra rows if needed.)</t>
    </r>
  </si>
  <si>
    <t xml:space="preserve">  Graduate Assistant (Masters)</t>
  </si>
  <si>
    <r>
      <t xml:space="preserve">MATERIALS &amp; SUPPLIES </t>
    </r>
    <r>
      <rPr>
        <sz val="9"/>
        <color indexed="12"/>
        <rFont val="Arial"/>
        <family val="2"/>
      </rPr>
      <t>(not</t>
    </r>
    <r>
      <rPr>
        <i/>
        <sz val="9"/>
        <color indexed="12"/>
        <rFont val="Arial"/>
        <family val="2"/>
      </rPr>
      <t xml:space="preserve"> fees or services, which are "Other"</t>
    </r>
    <r>
      <rPr>
        <sz val="9"/>
        <color indexed="12"/>
        <rFont val="Arial"/>
        <family val="2"/>
      </rPr>
      <t>)</t>
    </r>
  </si>
  <si>
    <t>Rate:</t>
  </si>
  <si>
    <t>Institutional Rate:</t>
  </si>
  <si>
    <t xml:space="preserve">   GRA(s)</t>
  </si>
  <si>
    <t xml:space="preserve">  (2) Follow instructions in cells with a red corner triangle. </t>
  </si>
  <si>
    <r>
      <t xml:space="preserve"> </t>
    </r>
    <r>
      <rPr>
        <i/>
        <sz val="8"/>
        <color indexed="10"/>
        <rFont val="Arial"/>
        <family val="2"/>
      </rPr>
      <t xml:space="preserve"> Notes from RSSP:</t>
    </r>
    <r>
      <rPr>
        <i/>
        <sz val="8"/>
        <color indexed="12"/>
        <rFont val="Arial"/>
        <family val="2"/>
      </rPr>
      <t xml:space="preserve">  (1) Do not type in gray-shaded cells. </t>
    </r>
  </si>
  <si>
    <t>Sponsor</t>
  </si>
  <si>
    <t>UA</t>
  </si>
  <si>
    <t>F &amp; A COST  (UNRECOVERED):</t>
  </si>
  <si>
    <t>F &amp; A COST (COST-SHARE):</t>
  </si>
  <si>
    <t>NOTE:  Tuition is increased 5% per year.  In the event your project is funded and there are not enough funds to cover actual tuition costs, you will be required to rebudget funds from another category to cover the additional cost.</t>
  </si>
  <si>
    <t xml:space="preserve">   GRA TUITION </t>
  </si>
  <si>
    <t xml:space="preserve">   EQUIPMENT @ &gt; $5000 each</t>
  </si>
  <si>
    <t>Person-Months</t>
  </si>
  <si>
    <t>CAL/AY</t>
  </si>
  <si>
    <t>Appointment</t>
  </si>
  <si>
    <t>NonCL</t>
  </si>
  <si>
    <t xml:space="preserve">UA Lead Dept/College:  </t>
  </si>
  <si>
    <t>Institution</t>
  </si>
  <si>
    <t>Portion of subaward subject to F&amp;A</t>
  </si>
  <si>
    <t>On-campus research</t>
  </si>
  <si>
    <t>Please note these amounts and dates:</t>
  </si>
  <si>
    <t>On-campus instruction</t>
  </si>
  <si>
    <t>On-campus other</t>
  </si>
  <si>
    <t>Off-campus all</t>
  </si>
  <si>
    <t xml:space="preserve">  (3) Pull down appointment length in months for PIs and Co-PIs.</t>
  </si>
  <si>
    <t xml:space="preserve">   PARTICIPANT (TRAINEE) STIPEND</t>
  </si>
  <si>
    <t xml:space="preserve">   PARTICIPANT (TRAINEE) TRAVEL</t>
  </si>
  <si>
    <t xml:space="preserve">   PARTICIPANT (TRAINEE) OTHER</t>
  </si>
  <si>
    <t>Year 1</t>
  </si>
  <si>
    <t>Year 2</t>
  </si>
  <si>
    <t>Year 3</t>
  </si>
  <si>
    <t>Year 4</t>
  </si>
  <si>
    <t xml:space="preserve">  (4) Pull down appointment type (Non-classified or Classified) for research associates and other staff.</t>
  </si>
  <si>
    <t xml:space="preserve">   PARTICIPANT (TRAINEE) SUBSISTENCE</t>
  </si>
  <si>
    <t xml:space="preserve">  Co-PI #3, summer</t>
  </si>
  <si>
    <t xml:space="preserve">  Co-PI #4, summer</t>
  </si>
  <si>
    <t xml:space="preserve">  [Fill in position as needed]</t>
  </si>
  <si>
    <t xml:space="preserve">  Research Assistant or Tech</t>
  </si>
  <si>
    <t>Start date on or after:</t>
  </si>
  <si>
    <t>Fringe rate estimates:</t>
  </si>
  <si>
    <t>Non-classified salary</t>
  </si>
  <si>
    <t>Classified salary</t>
  </si>
  <si>
    <t>Summer salary</t>
  </si>
  <si>
    <t>GA salary</t>
  </si>
  <si>
    <t>Hourly wages</t>
  </si>
  <si>
    <t>Enrolled student wages</t>
  </si>
  <si>
    <t>to</t>
  </si>
  <si>
    <t>Select project type:</t>
  </si>
  <si>
    <t>Cost</t>
  </si>
  <si>
    <t>Share</t>
  </si>
  <si>
    <t>Co-PI #1</t>
  </si>
  <si>
    <t>Co-PI #2</t>
  </si>
  <si>
    <t>Co-PI #3</t>
  </si>
  <si>
    <t>Co-PI #4</t>
  </si>
  <si>
    <t xml:space="preserve">   SUBAWARD #1, total</t>
  </si>
  <si>
    <t>(Institution):</t>
  </si>
  <si>
    <t xml:space="preserve">   SUBAWARD #2, total</t>
  </si>
  <si>
    <t xml:space="preserve">   SUBAWARD #3, total</t>
  </si>
  <si>
    <t xml:space="preserve">   SUBAWARD #4, total</t>
  </si>
  <si>
    <t>NURSING</t>
  </si>
  <si>
    <t>ARSC / EDUC / AGRI</t>
  </si>
  <si>
    <t>Total/Hour</t>
  </si>
  <si>
    <t xml:space="preserve">   SUBAWARD #5, total</t>
  </si>
  <si>
    <t xml:space="preserve">   SUBAWARD #6, total</t>
  </si>
  <si>
    <t xml:space="preserve">   SUBAWARD #7, total</t>
  </si>
  <si>
    <t xml:space="preserve">   SUBAWARD #8, total</t>
  </si>
  <si>
    <t xml:space="preserve">   SUBAWARD #9, total</t>
  </si>
  <si>
    <t xml:space="preserve">   SUBAWARD #10, total</t>
  </si>
  <si>
    <t>ENGR ONLY</t>
  </si>
  <si>
    <t>F &amp; A COST (UNRECOVERED):</t>
  </si>
  <si>
    <t>Differential</t>
  </si>
  <si>
    <t>AY23</t>
  </si>
  <si>
    <t>AY24</t>
  </si>
  <si>
    <t>AY25</t>
  </si>
  <si>
    <t xml:space="preserve">   RENT</t>
  </si>
  <si>
    <t xml:space="preserve">   CONSTRUCTION (ALTERATIONS &amp; RENOVATIONS)</t>
  </si>
  <si>
    <t xml:space="preserve">   PARTICIPANT (TRAINEE/FELLOWSHIP) TRAVEL</t>
  </si>
  <si>
    <t xml:space="preserve">   PARTICIPANT (TRAINEE/FELLOWSHIP) SUBSISTENCE</t>
  </si>
  <si>
    <t xml:space="preserve">   PARTICIPANT (TRAINEE/FELLOWSHIP) OTHER</t>
  </si>
  <si>
    <t xml:space="preserve">   MISCELLANEOUS STUDENT FEES (Fellowships Only)</t>
  </si>
  <si>
    <t>Subaward</t>
  </si>
  <si>
    <t>F&amp;A</t>
  </si>
  <si>
    <t>Total</t>
  </si>
  <si>
    <t xml:space="preserve">PROFESSIONAL SERVICES </t>
  </si>
  <si>
    <t xml:space="preserve">   GA STIPENDS (Fellowships Only)</t>
  </si>
  <si>
    <t xml:space="preserve">   STUDENT SUPPORT (Financial Aid use only)</t>
  </si>
  <si>
    <t>YEAR 1</t>
  </si>
  <si>
    <t>YEAR 2</t>
  </si>
  <si>
    <t>YEAR 3</t>
  </si>
  <si>
    <t>YEAR 4</t>
  </si>
  <si>
    <t>YEAR 5</t>
  </si>
  <si>
    <t xml:space="preserve">   STUDENT SUPPORT (Financial Aid Only)</t>
  </si>
  <si>
    <t>PROFESSIONAL SERVICES</t>
  </si>
  <si>
    <t xml:space="preserve">   STUDENT SUPPORT (Financial Aid Use Only)</t>
  </si>
  <si>
    <t xml:space="preserve">   RESEARCH AND PATIENT CARE COSTS  (UAMS only)</t>
  </si>
  <si>
    <t xml:space="preserve">   PARTICIPANT (TRAINEE/FELLOWSHIP) STIPEND</t>
  </si>
  <si>
    <t xml:space="preserve">   RESEARCH AND PATIENT COSTS (UAMS only)</t>
  </si>
  <si>
    <t xml:space="preserve">   RESEARCH AND PATIENT CARE COSTS (UAMS only)</t>
  </si>
  <si>
    <t>Fringe Benefits are flat until amended each year.</t>
  </si>
  <si>
    <t>BASE</t>
  </si>
  <si>
    <t>5% Inflation</t>
  </si>
  <si>
    <t>Differential Rate</t>
  </si>
  <si>
    <t>AY26</t>
  </si>
  <si>
    <t>https://catalog.uark.edu/graduatecatalog/feeandgeneralinformation/</t>
  </si>
  <si>
    <t>Tuition beginning 7/1/2022*</t>
  </si>
  <si>
    <t>LAW</t>
  </si>
  <si>
    <t>*Base tuition rate for Fall 2022: $437.54</t>
  </si>
  <si>
    <t>WCOB**</t>
  </si>
  <si>
    <t>Tuition</t>
  </si>
  <si>
    <t>AY27</t>
  </si>
  <si>
    <t>**WCOB tuition includes differential.</t>
  </si>
  <si>
    <t>FY 24</t>
  </si>
  <si>
    <t>Indirect Costs (TFF) 30%/42.857% TDC</t>
  </si>
  <si>
    <t>TOTAL FEDERAL FUNDS</t>
  </si>
  <si>
    <t>IDC Comparison</t>
  </si>
  <si>
    <t>50.0% MTDC</t>
  </si>
  <si>
    <t>30% TFF/42.857% TDC</t>
  </si>
  <si>
    <t>*Go with the lower amount/rate</t>
  </si>
  <si>
    <t>ENGR</t>
  </si>
  <si>
    <t>*compare cells Q82 &amp; Q84 and go with the lower amount</t>
  </si>
  <si>
    <t>Year 5</t>
  </si>
  <si>
    <t>*compare cells S82 &amp; S84 and go with the lower amount</t>
  </si>
  <si>
    <t>*compare cells K82 &amp; K84 and go with the lower amount</t>
  </si>
  <si>
    <t>*compare cells M82 &amp; M84 and go with the lower amount</t>
  </si>
  <si>
    <t>*compare cells O82 &amp; O84 and go with the lower amount</t>
  </si>
  <si>
    <t>Tuition beginning 7/1/2023*</t>
  </si>
  <si>
    <t>AY28</t>
  </si>
  <si>
    <t>*Base tuition rate for Fall 2023: $437.54</t>
  </si>
  <si>
    <t xml:space="preserve">Unrecovered F&amp;A: </t>
  </si>
  <si>
    <t>$Amt: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</si>
</sst>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
    <numFmt numFmtId="167" formatCode="_(* #,##0_);_(* \(#,##0\);_(* &quot;-&quot;??_);_(@_)"/>
    <numFmt numFmtId="168" formatCode="&quot;$&quot;#,##0.00"/>
  </numFmts>
  <fonts count="36" x14ac:knownFonts="1">
    <font>
      <sz val="10"/>
      <name val="Arial"/>
    </font>
    <font>
      <b/>
      <sz val="10"/>
      <name val="Arial"/>
      <family val="2"/>
    </font>
    <font>
      <sz val="10"/>
      <name val="Arial"/>
      <family val="2"/>
    </font>
    <font>
      <i/>
      <sz val="10"/>
      <name val="Arial"/>
      <family val="2"/>
    </font>
    <font>
      <sz val="8"/>
      <name val="Arial"/>
      <family val="2"/>
    </font>
    <font>
      <sz val="9"/>
      <name val="Arial"/>
      <family val="2"/>
    </font>
    <font>
      <b/>
      <sz val="9"/>
      <name val="Arial"/>
      <family val="2"/>
    </font>
    <font>
      <i/>
      <sz val="9"/>
      <name val="Arial"/>
      <family val="2"/>
    </font>
    <font>
      <b/>
      <i/>
      <sz val="9"/>
      <name val="Arial"/>
      <family val="2"/>
    </font>
    <font>
      <sz val="8"/>
      <color indexed="10"/>
      <name val="Arial"/>
      <family val="2"/>
    </font>
    <font>
      <b/>
      <sz val="10"/>
      <color indexed="81"/>
      <name val="Tahoma"/>
      <family val="2"/>
    </font>
    <font>
      <sz val="10"/>
      <color indexed="81"/>
      <name val="Tahoma"/>
      <family val="2"/>
    </font>
    <font>
      <u/>
      <sz val="10"/>
      <color indexed="81"/>
      <name val="Tahoma"/>
      <family val="2"/>
    </font>
    <font>
      <i/>
      <sz val="8"/>
      <name val="Arial"/>
      <family val="2"/>
    </font>
    <font>
      <i/>
      <sz val="8"/>
      <color indexed="12"/>
      <name val="Arial"/>
      <family val="2"/>
    </font>
    <font>
      <sz val="9"/>
      <color indexed="12"/>
      <name val="Arial"/>
      <family val="2"/>
    </font>
    <font>
      <i/>
      <sz val="9"/>
      <color indexed="12"/>
      <name val="Arial"/>
      <family val="2"/>
    </font>
    <font>
      <u/>
      <sz val="9"/>
      <name val="Arial"/>
      <family val="2"/>
    </font>
    <font>
      <u/>
      <sz val="10"/>
      <name val="Arial"/>
      <family val="2"/>
    </font>
    <font>
      <i/>
      <sz val="8"/>
      <color indexed="10"/>
      <name val="Arial"/>
      <family val="2"/>
    </font>
    <font>
      <sz val="9"/>
      <color indexed="81"/>
      <name val="Tahoma"/>
      <family val="2"/>
    </font>
    <font>
      <sz val="10"/>
      <name val="Arial"/>
      <family val="2"/>
    </font>
    <font>
      <sz val="10"/>
      <name val="Arial"/>
      <family val="2"/>
    </font>
    <font>
      <b/>
      <u/>
      <sz val="10"/>
      <name val="Arial"/>
      <family val="2"/>
    </font>
    <font>
      <b/>
      <sz val="14"/>
      <name val="Arial"/>
      <family val="2"/>
    </font>
    <font>
      <sz val="12"/>
      <color theme="1"/>
      <name val="Arial"/>
      <family val="2"/>
    </font>
    <font>
      <u/>
      <sz val="10"/>
      <color theme="10"/>
      <name val="Arial"/>
      <family val="2"/>
    </font>
    <font>
      <sz val="10"/>
      <name val="Arial"/>
      <family val="2"/>
    </font>
    <font>
      <b/>
      <sz val="12"/>
      <color theme="0"/>
      <name val="Arial"/>
      <family val="2"/>
    </font>
    <font>
      <b/>
      <i/>
      <sz val="9"/>
      <color rgb="FFFF0000"/>
      <name val="Arial"/>
      <family val="2"/>
    </font>
    <font>
      <b/>
      <sz val="9"/>
      <color rgb="FFFF0000"/>
      <name val="Arial"/>
      <family val="2"/>
    </font>
    <font>
      <sz val="8"/>
      <color rgb="FFFF0000"/>
      <name val="Arial"/>
      <family val="2"/>
    </font>
    <font>
      <b/>
      <u/>
      <sz val="9"/>
      <color rgb="FFFF0000"/>
      <name val="Arial"/>
      <family val="2"/>
    </font>
    <font>
      <b/>
      <sz val="8"/>
      <color rgb="FFFF0000"/>
      <name val="Arial"/>
      <family val="2"/>
    </font>
    <font>
      <b/>
      <sz val="18"/>
      <color theme="0"/>
      <name val="Arial"/>
      <family val="2"/>
    </font>
    <font>
      <sz val="14"/>
      <color theme="0"/>
      <name val="Arial"/>
      <family val="2"/>
    </font>
  </fonts>
  <fills count="11">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FFFF00"/>
        <bgColor indexed="64"/>
      </patternFill>
    </fill>
    <fill>
      <patternFill patternType="darkGrid">
        <bgColor theme="0" tint="-0.499984740745262"/>
      </patternFill>
    </fill>
    <fill>
      <patternFill patternType="solid">
        <fgColor rgb="FFFFFF66"/>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58">
    <border>
      <left/>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auto="1"/>
      </left>
      <right style="thick">
        <color auto="1"/>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auto="1"/>
      </left>
      <right style="thick">
        <color auto="1"/>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44" fontId="21" fillId="0" borderId="0" applyFont="0" applyFill="0" applyBorder="0" applyAlignment="0" applyProtection="0"/>
    <xf numFmtId="9" fontId="22" fillId="0" borderId="0" applyFont="0" applyFill="0" applyBorder="0" applyAlignment="0" applyProtection="0"/>
    <xf numFmtId="0" fontId="2" fillId="0" borderId="0"/>
    <xf numFmtId="0" fontId="26" fillId="0" borderId="0" applyNumberFormat="0" applyFill="0" applyBorder="0" applyAlignment="0" applyProtection="0"/>
    <xf numFmtId="43" fontId="27" fillId="0" borderId="0" applyFont="0" applyFill="0" applyBorder="0" applyAlignment="0" applyProtection="0"/>
    <xf numFmtId="44" fontId="2" fillId="0" borderId="0" applyFont="0" applyFill="0" applyBorder="0" applyAlignment="0" applyProtection="0"/>
  </cellStyleXfs>
  <cellXfs count="274">
    <xf numFmtId="0" fontId="0" fillId="0" borderId="0" xfId="0"/>
    <xf numFmtId="164" fontId="0" fillId="0" borderId="0" xfId="0" applyNumberFormat="1"/>
    <xf numFmtId="0" fontId="1" fillId="0" borderId="0" xfId="0" applyFont="1"/>
    <xf numFmtId="0" fontId="2" fillId="0" borderId="0" xfId="0" applyFont="1"/>
    <xf numFmtId="0" fontId="3" fillId="0" borderId="0" xfId="0" applyFont="1"/>
    <xf numFmtId="0" fontId="5" fillId="0" borderId="0" xfId="0" applyFont="1"/>
    <xf numFmtId="0" fontId="7" fillId="0" borderId="0" xfId="0" applyFont="1"/>
    <xf numFmtId="0" fontId="6" fillId="0" borderId="0" xfId="0" applyFont="1"/>
    <xf numFmtId="10" fontId="6" fillId="0" borderId="0" xfId="0" applyNumberFormat="1" applyFont="1" applyAlignment="1">
      <alignment horizontal="left"/>
    </xf>
    <xf numFmtId="164" fontId="5" fillId="0" borderId="0" xfId="0" applyNumberFormat="1" applyFont="1"/>
    <xf numFmtId="0" fontId="8" fillId="0" borderId="0" xfId="0" applyFont="1"/>
    <xf numFmtId="0" fontId="4" fillId="0" borderId="0" xfId="0" applyFont="1"/>
    <xf numFmtId="164" fontId="6" fillId="0" borderId="0" xfId="0" applyNumberFormat="1" applyFont="1"/>
    <xf numFmtId="3" fontId="5" fillId="0" borderId="0" xfId="0" applyNumberFormat="1" applyFont="1"/>
    <xf numFmtId="3" fontId="7" fillId="0" borderId="0" xfId="0" applyNumberFormat="1" applyFont="1"/>
    <xf numFmtId="3" fontId="6" fillId="0" borderId="0" xfId="0" applyNumberFormat="1" applyFont="1"/>
    <xf numFmtId="3" fontId="5" fillId="2" borderId="0" xfId="0" applyNumberFormat="1" applyFont="1" applyFill="1"/>
    <xf numFmtId="0" fontId="6" fillId="0" borderId="1" xfId="0" applyFont="1" applyBorder="1" applyAlignment="1">
      <alignment horizontal="left"/>
    </xf>
    <xf numFmtId="22" fontId="4" fillId="0" borderId="0" xfId="0" applyNumberFormat="1" applyFont="1"/>
    <xf numFmtId="3" fontId="6" fillId="2" borderId="0" xfId="0" applyNumberFormat="1" applyFont="1" applyFill="1"/>
    <xf numFmtId="0" fontId="9" fillId="0" borderId="0" xfId="0" applyFont="1"/>
    <xf numFmtId="0" fontId="5" fillId="0" borderId="6" xfId="0" applyFont="1" applyBorder="1"/>
    <xf numFmtId="0" fontId="5" fillId="0" borderId="7" xfId="0" applyFont="1" applyBorder="1"/>
    <xf numFmtId="0" fontId="4" fillId="0" borderId="6" xfId="0" applyFont="1" applyBorder="1"/>
    <xf numFmtId="0" fontId="4" fillId="0" borderId="9" xfId="0" applyFont="1" applyBorder="1" applyAlignment="1">
      <alignment horizontal="center"/>
    </xf>
    <xf numFmtId="10" fontId="7" fillId="0" borderId="0" xfId="0" applyNumberFormat="1" applyFont="1" applyAlignment="1">
      <alignment horizontal="left"/>
    </xf>
    <xf numFmtId="0" fontId="5" fillId="0" borderId="0" xfId="0" applyFont="1" applyAlignment="1">
      <alignment horizontal="center"/>
    </xf>
    <xf numFmtId="2" fontId="4" fillId="2" borderId="11" xfId="0" applyNumberFormat="1" applyFont="1" applyFill="1" applyBorder="1"/>
    <xf numFmtId="2" fontId="4" fillId="2" borderId="6" xfId="0" applyNumberFormat="1" applyFont="1" applyFill="1" applyBorder="1"/>
    <xf numFmtId="0" fontId="5" fillId="2" borderId="6" xfId="0" applyFont="1" applyFill="1" applyBorder="1"/>
    <xf numFmtId="165" fontId="6" fillId="0" borderId="0" xfId="0" applyNumberFormat="1" applyFont="1" applyAlignment="1">
      <alignment horizontal="left"/>
    </xf>
    <xf numFmtId="3" fontId="1" fillId="0" borderId="13" xfId="0" applyNumberFormat="1" applyFont="1" applyBorder="1"/>
    <xf numFmtId="0" fontId="1" fillId="0" borderId="0" xfId="0" applyFont="1" applyAlignment="1">
      <alignment horizontal="right"/>
    </xf>
    <xf numFmtId="1" fontId="4" fillId="2" borderId="12" xfId="0" applyNumberFormat="1" applyFont="1" applyFill="1" applyBorder="1"/>
    <xf numFmtId="2" fontId="4" fillId="2" borderId="4" xfId="0" applyNumberFormat="1" applyFont="1" applyFill="1" applyBorder="1"/>
    <xf numFmtId="6" fontId="4" fillId="0" borderId="3" xfId="0" applyNumberFormat="1" applyFont="1" applyBorder="1"/>
    <xf numFmtId="0" fontId="4" fillId="0" borderId="5" xfId="0" applyFont="1" applyBorder="1"/>
    <xf numFmtId="0" fontId="14" fillId="0" borderId="0" xfId="0" applyFont="1" applyAlignment="1">
      <alignment horizontal="left"/>
    </xf>
    <xf numFmtId="0" fontId="5" fillId="0" borderId="0" xfId="0" applyFont="1" applyAlignment="1">
      <alignment horizontal="left"/>
    </xf>
    <xf numFmtId="0" fontId="5" fillId="0" borderId="18" xfId="0" applyFont="1" applyBorder="1"/>
    <xf numFmtId="6" fontId="4" fillId="0" borderId="16" xfId="0" applyNumberFormat="1" applyFont="1" applyBorder="1"/>
    <xf numFmtId="0" fontId="4" fillId="0" borderId="3" xfId="0" applyFont="1" applyBorder="1"/>
    <xf numFmtId="0" fontId="2" fillId="2" borderId="0" xfId="0" applyFont="1" applyFill="1"/>
    <xf numFmtId="0" fontId="2" fillId="2" borderId="11" xfId="0" applyFont="1" applyFill="1" applyBorder="1"/>
    <xf numFmtId="0" fontId="2" fillId="0" borderId="0" xfId="0" applyFont="1" applyAlignment="1">
      <alignment horizontal="left"/>
    </xf>
    <xf numFmtId="3" fontId="2" fillId="0" borderId="0" xfId="0" applyNumberFormat="1" applyFont="1"/>
    <xf numFmtId="164" fontId="2" fillId="0" borderId="0" xfId="0" applyNumberFormat="1" applyFont="1"/>
    <xf numFmtId="3" fontId="2" fillId="0" borderId="0" xfId="0" applyNumberFormat="1" applyFont="1" applyAlignment="1">
      <alignment horizontal="right"/>
    </xf>
    <xf numFmtId="3" fontId="5" fillId="2" borderId="0" xfId="0" applyNumberFormat="1" applyFont="1" applyFill="1" applyAlignment="1">
      <alignment horizontal="center"/>
    </xf>
    <xf numFmtId="0" fontId="14" fillId="0" borderId="5" xfId="0" applyFont="1" applyBorder="1"/>
    <xf numFmtId="0" fontId="4" fillId="2" borderId="6" xfId="0" applyFont="1" applyFill="1" applyBorder="1"/>
    <xf numFmtId="0" fontId="4" fillId="0" borderId="20" xfId="0" applyFont="1" applyBorder="1" applyAlignment="1">
      <alignment horizontal="left"/>
    </xf>
    <xf numFmtId="3" fontId="3" fillId="0" borderId="0" xfId="0" applyNumberFormat="1" applyFont="1"/>
    <xf numFmtId="3" fontId="1" fillId="0" borderId="0" xfId="0" applyNumberFormat="1" applyFont="1"/>
    <xf numFmtId="9" fontId="1" fillId="0" borderId="0" xfId="0" applyNumberFormat="1" applyFont="1"/>
    <xf numFmtId="2" fontId="4" fillId="0" borderId="11" xfId="0" applyNumberFormat="1" applyFont="1" applyBorder="1"/>
    <xf numFmtId="1" fontId="4" fillId="2" borderId="10" xfId="0" applyNumberFormat="1" applyFont="1" applyFill="1" applyBorder="1"/>
    <xf numFmtId="2" fontId="4" fillId="0" borderId="6" xfId="0" applyNumberFormat="1" applyFont="1" applyBorder="1"/>
    <xf numFmtId="2" fontId="4" fillId="0" borderId="19" xfId="0" applyNumberFormat="1" applyFont="1" applyBorder="1"/>
    <xf numFmtId="2" fontId="4" fillId="2" borderId="18" xfId="0" applyNumberFormat="1" applyFont="1" applyFill="1" applyBorder="1"/>
    <xf numFmtId="0" fontId="6" fillId="0" borderId="22" xfId="0" applyFont="1" applyBorder="1" applyAlignment="1">
      <alignment horizontal="left"/>
    </xf>
    <xf numFmtId="0" fontId="5" fillId="0" borderId="20" xfId="0" applyFont="1" applyBorder="1"/>
    <xf numFmtId="0" fontId="2" fillId="2" borderId="5" xfId="0" applyFont="1" applyFill="1" applyBorder="1"/>
    <xf numFmtId="0" fontId="2" fillId="2" borderId="9" xfId="0" applyFont="1" applyFill="1" applyBorder="1"/>
    <xf numFmtId="0" fontId="4" fillId="0" borderId="23" xfId="0" applyFont="1" applyBorder="1"/>
    <xf numFmtId="2" fontId="4" fillId="0" borderId="4" xfId="0" applyNumberFormat="1" applyFont="1" applyBorder="1"/>
    <xf numFmtId="3" fontId="2" fillId="0" borderId="0" xfId="0" applyNumberFormat="1" applyFont="1" applyAlignment="1">
      <alignment horizontal="center"/>
    </xf>
    <xf numFmtId="0" fontId="14" fillId="0" borderId="0" xfId="0" applyFont="1"/>
    <xf numFmtId="1" fontId="4" fillId="0" borderId="14" xfId="0" applyNumberFormat="1" applyFont="1" applyBorder="1"/>
    <xf numFmtId="1" fontId="4" fillId="0" borderId="21" xfId="0" applyNumberFormat="1" applyFont="1" applyBorder="1"/>
    <xf numFmtId="2" fontId="4" fillId="0" borderId="0" xfId="0" applyNumberFormat="1" applyFont="1"/>
    <xf numFmtId="1" fontId="4" fillId="0" borderId="19" xfId="0" applyNumberFormat="1" applyFont="1" applyBorder="1"/>
    <xf numFmtId="0" fontId="4" fillId="0" borderId="41" xfId="0" applyFont="1" applyBorder="1"/>
    <xf numFmtId="0" fontId="4" fillId="0" borderId="4" xfId="0" applyFont="1" applyBorder="1"/>
    <xf numFmtId="0" fontId="4" fillId="0" borderId="16" xfId="0" applyFont="1" applyBorder="1"/>
    <xf numFmtId="0" fontId="4" fillId="0" borderId="3" xfId="0" applyFont="1" applyBorder="1" applyAlignment="1">
      <alignment horizontal="right"/>
    </xf>
    <xf numFmtId="0" fontId="4" fillId="0" borderId="18" xfId="0" applyFont="1" applyBorder="1"/>
    <xf numFmtId="0" fontId="4" fillId="0" borderId="23" xfId="0" applyFont="1" applyBorder="1" applyAlignment="1">
      <alignment horizontal="right"/>
    </xf>
    <xf numFmtId="1" fontId="4" fillId="0" borderId="4" xfId="0" applyNumberFormat="1" applyFont="1" applyBorder="1" applyAlignment="1">
      <alignment horizontal="right"/>
    </xf>
    <xf numFmtId="1" fontId="4" fillId="0" borderId="16" xfId="0" applyNumberFormat="1" applyFont="1" applyBorder="1" applyAlignment="1">
      <alignment horizontal="right"/>
    </xf>
    <xf numFmtId="164" fontId="4" fillId="0" borderId="3" xfId="0" applyNumberFormat="1" applyFont="1" applyBorder="1" applyAlignment="1">
      <alignment horizontal="right"/>
    </xf>
    <xf numFmtId="164" fontId="4" fillId="0" borderId="23" xfId="0" applyNumberFormat="1" applyFont="1" applyBorder="1" applyAlignment="1">
      <alignment horizontal="right"/>
    </xf>
    <xf numFmtId="0" fontId="5" fillId="0" borderId="2" xfId="0" applyFont="1" applyBorder="1" applyAlignment="1">
      <alignment horizontal="left"/>
    </xf>
    <xf numFmtId="44" fontId="2" fillId="0" borderId="0" xfId="1" applyFont="1"/>
    <xf numFmtId="0" fontId="2" fillId="0" borderId="0" xfId="0" applyFont="1" applyAlignment="1">
      <alignment horizontal="center"/>
    </xf>
    <xf numFmtId="1" fontId="4" fillId="3" borderId="10" xfId="0" applyNumberFormat="1" applyFont="1" applyFill="1" applyBorder="1"/>
    <xf numFmtId="0" fontId="5" fillId="0" borderId="34" xfId="0" applyFont="1" applyBorder="1"/>
    <xf numFmtId="0" fontId="4" fillId="0" borderId="17" xfId="0" applyFont="1" applyBorder="1" applyAlignment="1">
      <alignment horizontal="left"/>
    </xf>
    <xf numFmtId="2" fontId="4" fillId="0" borderId="21" xfId="0" applyNumberFormat="1" applyFont="1" applyBorder="1"/>
    <xf numFmtId="2" fontId="4" fillId="2" borderId="34" xfId="0" applyNumberFormat="1" applyFont="1" applyFill="1" applyBorder="1"/>
    <xf numFmtId="2" fontId="4" fillId="0" borderId="18" xfId="0" applyNumberFormat="1" applyFont="1" applyBorder="1"/>
    <xf numFmtId="0" fontId="0" fillId="0" borderId="37" xfId="0" applyBorder="1"/>
    <xf numFmtId="164" fontId="4" fillId="2" borderId="12" xfId="0" applyNumberFormat="1" applyFont="1" applyFill="1" applyBorder="1"/>
    <xf numFmtId="0" fontId="4" fillId="0" borderId="8" xfId="0" applyFont="1" applyBorder="1" applyAlignment="1">
      <alignment horizontal="center"/>
    </xf>
    <xf numFmtId="164" fontId="4" fillId="0" borderId="14" xfId="0" applyNumberFormat="1" applyFont="1" applyBorder="1"/>
    <xf numFmtId="0" fontId="4" fillId="0" borderId="14" xfId="0" applyFont="1" applyBorder="1" applyAlignment="1">
      <alignment horizontal="center"/>
    </xf>
    <xf numFmtId="164" fontId="4" fillId="0" borderId="21" xfId="0" applyNumberFormat="1" applyFont="1" applyBorder="1"/>
    <xf numFmtId="164" fontId="4" fillId="0" borderId="19" xfId="0" applyNumberFormat="1" applyFont="1" applyBorder="1"/>
    <xf numFmtId="0" fontId="5" fillId="0" borderId="7" xfId="0" applyFont="1" applyBorder="1" applyAlignment="1">
      <alignment horizontal="center"/>
    </xf>
    <xf numFmtId="0" fontId="5" fillId="0" borderId="0" xfId="0" applyFont="1" applyAlignment="1">
      <alignment horizontal="right"/>
    </xf>
    <xf numFmtId="0" fontId="4" fillId="0" borderId="47" xfId="0" applyFont="1" applyBorder="1" applyAlignment="1">
      <alignment horizontal="center"/>
    </xf>
    <xf numFmtId="0" fontId="4" fillId="0" borderId="48" xfId="0" applyFont="1" applyBorder="1" applyAlignment="1">
      <alignment horizontal="center"/>
    </xf>
    <xf numFmtId="9" fontId="4" fillId="0" borderId="47" xfId="2" applyFont="1" applyBorder="1"/>
    <xf numFmtId="9" fontId="4" fillId="0" borderId="49" xfId="2" applyFont="1" applyBorder="1"/>
    <xf numFmtId="9" fontId="4" fillId="0" borderId="50" xfId="2" applyFont="1" applyBorder="1"/>
    <xf numFmtId="9" fontId="4" fillId="0" borderId="51" xfId="2" applyFont="1" applyBorder="1"/>
    <xf numFmtId="9" fontId="4" fillId="0" borderId="52" xfId="2" applyFont="1" applyBorder="1"/>
    <xf numFmtId="9" fontId="4" fillId="0" borderId="53" xfId="2" applyFont="1" applyBorder="1"/>
    <xf numFmtId="2" fontId="2" fillId="0" borderId="0" xfId="0" applyNumberFormat="1" applyFont="1"/>
    <xf numFmtId="1" fontId="2" fillId="0" borderId="0" xfId="0" applyNumberFormat="1" applyFont="1"/>
    <xf numFmtId="166" fontId="2" fillId="0" borderId="0" xfId="0" applyNumberFormat="1" applyFont="1"/>
    <xf numFmtId="6" fontId="5" fillId="4" borderId="2" xfId="0" applyNumberFormat="1" applyFont="1" applyFill="1" applyBorder="1" applyAlignment="1">
      <alignment horizontal="left"/>
    </xf>
    <xf numFmtId="0" fontId="2" fillId="0" borderId="0" xfId="0" applyFont="1" applyAlignment="1">
      <alignment horizontal="right"/>
    </xf>
    <xf numFmtId="0" fontId="6" fillId="0" borderId="0" xfId="0" applyFont="1" applyAlignment="1">
      <alignment horizontal="center"/>
    </xf>
    <xf numFmtId="0" fontId="2" fillId="0" borderId="37" xfId="0" applyFont="1" applyBorder="1"/>
    <xf numFmtId="165" fontId="6" fillId="0" borderId="11" xfId="0" applyNumberFormat="1" applyFont="1" applyBorder="1" applyAlignment="1">
      <alignment horizontal="center"/>
    </xf>
    <xf numFmtId="0" fontId="24" fillId="0" borderId="0" xfId="0" applyFont="1"/>
    <xf numFmtId="0" fontId="0" fillId="0" borderId="0" xfId="0" applyAlignment="1">
      <alignment wrapText="1"/>
    </xf>
    <xf numFmtId="0" fontId="0" fillId="0" borderId="0" xfId="0" applyAlignment="1">
      <alignment horizontal="center"/>
    </xf>
    <xf numFmtId="6" fontId="5" fillId="0" borderId="0" xfId="0" applyNumberFormat="1" applyFont="1" applyAlignment="1">
      <alignment horizontal="left"/>
    </xf>
    <xf numFmtId="0" fontId="25" fillId="0" borderId="0" xfId="0" applyFont="1"/>
    <xf numFmtId="165" fontId="6" fillId="0" borderId="0" xfId="0" applyNumberFormat="1" applyFont="1" applyAlignment="1">
      <alignment horizontal="center"/>
    </xf>
    <xf numFmtId="164" fontId="5" fillId="0" borderId="0" xfId="0" applyNumberFormat="1" applyFont="1" applyAlignment="1">
      <alignment horizontal="center"/>
    </xf>
    <xf numFmtId="3" fontId="5" fillId="0" borderId="0" xfId="0" applyNumberFormat="1" applyFont="1" applyAlignment="1">
      <alignment horizontal="center"/>
    </xf>
    <xf numFmtId="0" fontId="24" fillId="0" borderId="0" xfId="0" applyFont="1" applyAlignment="1">
      <alignment horizontal="center"/>
    </xf>
    <xf numFmtId="3" fontId="5" fillId="5" borderId="0" xfId="0" applyNumberFormat="1" applyFont="1" applyFill="1"/>
    <xf numFmtId="0" fontId="1" fillId="6" borderId="1" xfId="0" applyFont="1" applyFill="1" applyBorder="1"/>
    <xf numFmtId="1" fontId="1" fillId="6" borderId="0" xfId="0" applyNumberFormat="1" applyFont="1" applyFill="1"/>
    <xf numFmtId="167" fontId="1" fillId="6" borderId="0" xfId="5" applyNumberFormat="1" applyFont="1" applyFill="1" applyBorder="1"/>
    <xf numFmtId="167" fontId="1" fillId="6" borderId="55" xfId="5" applyNumberFormat="1" applyFont="1" applyFill="1" applyBorder="1"/>
    <xf numFmtId="164" fontId="2" fillId="6" borderId="0" xfId="1" applyNumberFormat="1" applyFont="1" applyFill="1" applyBorder="1"/>
    <xf numFmtId="164" fontId="2" fillId="6" borderId="55" xfId="1" applyNumberFormat="1" applyFont="1" applyFill="1" applyBorder="1"/>
    <xf numFmtId="0" fontId="2" fillId="7" borderId="1" xfId="0" applyFont="1" applyFill="1" applyBorder="1"/>
    <xf numFmtId="0" fontId="2" fillId="7" borderId="0" xfId="0" applyFont="1" applyFill="1"/>
    <xf numFmtId="0" fontId="2" fillId="7" borderId="55" xfId="0" applyFont="1" applyFill="1" applyBorder="1"/>
    <xf numFmtId="0" fontId="1" fillId="6" borderId="1" xfId="0" applyFont="1" applyFill="1" applyBorder="1" applyAlignment="1">
      <alignment horizontal="right"/>
    </xf>
    <xf numFmtId="0" fontId="1" fillId="6" borderId="0" xfId="0" applyFont="1" applyFill="1" applyAlignment="1">
      <alignment horizontal="right"/>
    </xf>
    <xf numFmtId="0" fontId="23" fillId="8" borderId="1" xfId="0" applyFont="1" applyFill="1" applyBorder="1" applyAlignment="1">
      <alignment horizontal="right"/>
    </xf>
    <xf numFmtId="0" fontId="1" fillId="8" borderId="0" xfId="0" applyFont="1" applyFill="1" applyAlignment="1">
      <alignment horizontal="right"/>
    </xf>
    <xf numFmtId="0" fontId="1" fillId="8" borderId="55" xfId="0" applyFont="1" applyFill="1" applyBorder="1" applyAlignment="1">
      <alignment horizontal="center" wrapText="1"/>
    </xf>
    <xf numFmtId="0" fontId="2" fillId="8" borderId="1" xfId="0" applyFont="1" applyFill="1" applyBorder="1" applyAlignment="1">
      <alignment horizontal="right"/>
    </xf>
    <xf numFmtId="164" fontId="2" fillId="8" borderId="0" xfId="1" applyNumberFormat="1" applyFont="1" applyFill="1" applyBorder="1"/>
    <xf numFmtId="9" fontId="2" fillId="8" borderId="55" xfId="2" applyFont="1" applyFill="1" applyBorder="1"/>
    <xf numFmtId="167" fontId="1" fillId="6" borderId="0" xfId="5" applyNumberFormat="1" applyFont="1" applyFill="1" applyBorder="1" applyAlignment="1">
      <alignment horizontal="center"/>
    </xf>
    <xf numFmtId="0" fontId="2" fillId="10" borderId="35" xfId="0" applyFont="1" applyFill="1" applyBorder="1"/>
    <xf numFmtId="0" fontId="0" fillId="10" borderId="36" xfId="0" applyFill="1" applyBorder="1"/>
    <xf numFmtId="0" fontId="0" fillId="10" borderId="43" xfId="0" applyFill="1" applyBorder="1"/>
    <xf numFmtId="0" fontId="0" fillId="10" borderId="37" xfId="0" applyFill="1" applyBorder="1"/>
    <xf numFmtId="0" fontId="0" fillId="10" borderId="0" xfId="0" applyFill="1"/>
    <xf numFmtId="0" fontId="0" fillId="10" borderId="44" xfId="0" applyFill="1" applyBorder="1"/>
    <xf numFmtId="0" fontId="18" fillId="10" borderId="37" xfId="0" applyFont="1" applyFill="1" applyBorder="1"/>
    <xf numFmtId="14" fontId="18" fillId="10" borderId="0" xfId="0" applyNumberFormat="1" applyFont="1" applyFill="1"/>
    <xf numFmtId="14" fontId="18" fillId="10" borderId="44" xfId="0" applyNumberFormat="1" applyFont="1" applyFill="1" applyBorder="1"/>
    <xf numFmtId="14" fontId="2" fillId="10" borderId="37" xfId="0" applyNumberFormat="1" applyFont="1" applyFill="1" applyBorder="1"/>
    <xf numFmtId="10" fontId="2" fillId="10" borderId="0" xfId="0" applyNumberFormat="1" applyFont="1" applyFill="1"/>
    <xf numFmtId="0" fontId="2" fillId="10" borderId="37" xfId="0" applyFont="1" applyFill="1" applyBorder="1"/>
    <xf numFmtId="14" fontId="2" fillId="10" borderId="0" xfId="0" applyNumberFormat="1" applyFont="1" applyFill="1"/>
    <xf numFmtId="0" fontId="2" fillId="10" borderId="44" xfId="0" applyFont="1" applyFill="1" applyBorder="1"/>
    <xf numFmtId="165" fontId="2" fillId="10" borderId="44" xfId="0" applyNumberFormat="1" applyFont="1" applyFill="1" applyBorder="1"/>
    <xf numFmtId="0" fontId="2" fillId="10" borderId="54" xfId="0" applyFont="1" applyFill="1" applyBorder="1"/>
    <xf numFmtId="0" fontId="2" fillId="10" borderId="42" xfId="0" applyFont="1" applyFill="1" applyBorder="1"/>
    <xf numFmtId="165" fontId="0" fillId="10" borderId="0" xfId="0" applyNumberFormat="1" applyFill="1"/>
    <xf numFmtId="165" fontId="0" fillId="10" borderId="44" xfId="0" applyNumberFormat="1" applyFill="1" applyBorder="1"/>
    <xf numFmtId="6" fontId="2" fillId="10" borderId="44" xfId="0" applyNumberFormat="1" applyFont="1" applyFill="1" applyBorder="1"/>
    <xf numFmtId="0" fontId="2" fillId="10" borderId="38" xfId="0" applyFont="1" applyFill="1" applyBorder="1"/>
    <xf numFmtId="6" fontId="2" fillId="10" borderId="39" xfId="0" applyNumberFormat="1" applyFont="1" applyFill="1" applyBorder="1"/>
    <xf numFmtId="0" fontId="2" fillId="10" borderId="45" xfId="0" applyFont="1" applyFill="1" applyBorder="1"/>
    <xf numFmtId="0" fontId="29" fillId="0" borderId="0" xfId="0" applyFont="1"/>
    <xf numFmtId="0" fontId="30" fillId="0" borderId="0" xfId="0" applyFont="1"/>
    <xf numFmtId="0" fontId="6" fillId="4" borderId="16" xfId="0" applyFont="1" applyFill="1" applyBorder="1"/>
    <xf numFmtId="0" fontId="5" fillId="4" borderId="16" xfId="0" applyFont="1" applyFill="1" applyBorder="1"/>
    <xf numFmtId="44" fontId="5" fillId="4" borderId="16" xfId="6" applyFont="1" applyFill="1" applyBorder="1"/>
    <xf numFmtId="164" fontId="32" fillId="0" borderId="0" xfId="0" applyNumberFormat="1" applyFont="1"/>
    <xf numFmtId="0" fontId="31" fillId="0" borderId="0" xfId="0" applyFont="1" applyAlignment="1">
      <alignment vertical="center"/>
    </xf>
    <xf numFmtId="164" fontId="30" fillId="0" borderId="0" xfId="0" applyNumberFormat="1" applyFont="1"/>
    <xf numFmtId="0" fontId="33" fillId="4" borderId="16" xfId="0" applyFont="1" applyFill="1" applyBorder="1"/>
    <xf numFmtId="44" fontId="5" fillId="4" borderId="16" xfId="6" applyFont="1" applyFill="1" applyBorder="1" applyAlignment="1">
      <alignment horizontal="right"/>
    </xf>
    <xf numFmtId="44" fontId="5" fillId="4" borderId="16" xfId="0" applyNumberFormat="1" applyFont="1" applyFill="1" applyBorder="1" applyAlignment="1">
      <alignment horizontal="right"/>
    </xf>
    <xf numFmtId="3" fontId="5" fillId="0" borderId="0" xfId="0" quotePrefix="1" applyNumberFormat="1" applyFont="1"/>
    <xf numFmtId="0" fontId="31" fillId="0" borderId="10" xfId="0" applyFont="1" applyBorder="1" applyAlignment="1">
      <alignment wrapText="1"/>
    </xf>
    <xf numFmtId="0" fontId="1" fillId="0" borderId="0" xfId="0" applyFont="1" applyAlignment="1">
      <alignment horizontal="center"/>
    </xf>
    <xf numFmtId="168" fontId="1" fillId="0" borderId="0" xfId="1" applyNumberFormat="1" applyFont="1" applyAlignment="1">
      <alignment horizontal="center"/>
    </xf>
    <xf numFmtId="0" fontId="26" fillId="8" borderId="1" xfId="4" applyFill="1" applyBorder="1" applyAlignment="1">
      <alignment horizontal="center" wrapText="1"/>
    </xf>
    <xf numFmtId="0" fontId="26" fillId="8" borderId="0" xfId="4" applyFill="1" applyBorder="1" applyAlignment="1">
      <alignment horizontal="center" wrapText="1"/>
    </xf>
    <xf numFmtId="0" fontId="26" fillId="8" borderId="55" xfId="4" applyFill="1" applyBorder="1" applyAlignment="1">
      <alignment horizontal="center" wrapText="1"/>
    </xf>
    <xf numFmtId="0" fontId="0" fillId="8" borderId="1" xfId="0" applyFill="1" applyBorder="1" applyAlignment="1">
      <alignment horizontal="center"/>
    </xf>
    <xf numFmtId="0" fontId="0" fillId="8" borderId="0" xfId="0" applyFill="1" applyAlignment="1">
      <alignment horizontal="center"/>
    </xf>
    <xf numFmtId="0" fontId="0" fillId="8" borderId="55" xfId="0" applyFill="1" applyBorder="1" applyAlignment="1">
      <alignment horizontal="center"/>
    </xf>
    <xf numFmtId="0" fontId="28" fillId="9" borderId="28" xfId="0" applyFont="1" applyFill="1" applyBorder="1" applyAlignment="1">
      <alignment horizontal="center"/>
    </xf>
    <xf numFmtId="0" fontId="28" fillId="9" borderId="29" xfId="0" applyFont="1" applyFill="1" applyBorder="1" applyAlignment="1">
      <alignment horizontal="center"/>
    </xf>
    <xf numFmtId="0" fontId="28" fillId="9" borderId="40" xfId="0" applyFont="1" applyFill="1" applyBorder="1" applyAlignment="1">
      <alignment horizontal="center"/>
    </xf>
    <xf numFmtId="0" fontId="1" fillId="6" borderId="1" xfId="0" applyFont="1" applyFill="1" applyBorder="1" applyAlignment="1">
      <alignment horizontal="right"/>
    </xf>
    <xf numFmtId="0" fontId="1" fillId="6" borderId="0" xfId="0" applyFont="1" applyFill="1" applyAlignment="1">
      <alignment horizontal="right"/>
    </xf>
    <xf numFmtId="3" fontId="2" fillId="0" borderId="0" xfId="0" applyNumberFormat="1" applyFont="1"/>
    <xf numFmtId="0" fontId="2" fillId="0" borderId="0" xfId="0" applyFont="1" applyAlignment="1">
      <alignment horizontal="center"/>
    </xf>
    <xf numFmtId="0" fontId="2" fillId="0" borderId="0" xfId="0" applyFont="1" applyAlignment="1">
      <alignment horizontal="right"/>
    </xf>
    <xf numFmtId="0" fontId="34" fillId="9" borderId="0" xfId="0" applyFont="1" applyFill="1" applyAlignment="1">
      <alignment horizontal="center" vertical="center"/>
    </xf>
    <xf numFmtId="0" fontId="35" fillId="9" borderId="0" xfId="0" applyFont="1" applyFill="1" applyAlignment="1">
      <alignment horizontal="center" vertical="center"/>
    </xf>
    <xf numFmtId="164" fontId="5" fillId="4" borderId="46" xfId="0" applyNumberFormat="1" applyFont="1" applyFill="1" applyBorder="1" applyAlignment="1">
      <alignment horizontal="center"/>
    </xf>
    <xf numFmtId="164" fontId="5" fillId="4" borderId="33" xfId="0" applyNumberFormat="1" applyFont="1" applyFill="1" applyBorder="1" applyAlignment="1">
      <alignment horizontal="center"/>
    </xf>
    <xf numFmtId="0" fontId="4" fillId="0" borderId="1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xf numFmtId="165" fontId="5" fillId="0" borderId="6" xfId="0" applyNumberFormat="1" applyFont="1" applyBorder="1" applyAlignment="1">
      <alignment horizontal="right" indent="1"/>
    </xf>
    <xf numFmtId="165" fontId="2" fillId="0" borderId="6" xfId="0" applyNumberFormat="1" applyFont="1" applyBorder="1" applyAlignment="1">
      <alignment horizontal="right" indent="1"/>
    </xf>
    <xf numFmtId="0" fontId="5" fillId="0" borderId="21" xfId="0" applyFont="1" applyBorder="1" applyAlignment="1">
      <alignment horizontal="left"/>
    </xf>
    <xf numFmtId="0" fontId="5" fillId="0" borderId="17" xfId="0" applyFont="1" applyBorder="1" applyAlignment="1">
      <alignment horizontal="left"/>
    </xf>
    <xf numFmtId="0" fontId="5" fillId="0" borderId="32"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27" xfId="0" applyFont="1" applyBorder="1" applyAlignment="1">
      <alignment horizontal="left"/>
    </xf>
    <xf numFmtId="164" fontId="5" fillId="0" borderId="24" xfId="0" applyNumberFormat="1" applyFont="1" applyBorder="1" applyAlignment="1">
      <alignment horizontal="center"/>
    </xf>
    <xf numFmtId="0" fontId="0" fillId="0" borderId="33" xfId="0" applyBorder="1" applyAlignment="1">
      <alignment horizontal="center"/>
    </xf>
    <xf numFmtId="0" fontId="5" fillId="0" borderId="24" xfId="0" applyFont="1" applyBorder="1" applyAlignment="1">
      <alignment horizontal="center"/>
    </xf>
    <xf numFmtId="0" fontId="5" fillId="0" borderId="15" xfId="0" applyFont="1" applyBorder="1"/>
    <xf numFmtId="0" fontId="5" fillId="0" borderId="7" xfId="0" applyFont="1" applyBorder="1"/>
    <xf numFmtId="0" fontId="5" fillId="0" borderId="2" xfId="0" applyFont="1" applyBorder="1"/>
    <xf numFmtId="0" fontId="5" fillId="0" borderId="0" xfId="0" applyFont="1"/>
    <xf numFmtId="165" fontId="6" fillId="0" borderId="15" xfId="0" applyNumberFormat="1" applyFont="1" applyBorder="1" applyAlignment="1">
      <alignment horizontal="center"/>
    </xf>
    <xf numFmtId="165" fontId="6" fillId="0" borderId="2" xfId="0" applyNumberFormat="1" applyFont="1" applyBorder="1" applyAlignment="1">
      <alignment horizontal="center"/>
    </xf>
    <xf numFmtId="0" fontId="7" fillId="0" borderId="0" xfId="0" applyFont="1"/>
    <xf numFmtId="0" fontId="5" fillId="0" borderId="15" xfId="0" applyFont="1" applyBorder="1" applyAlignment="1">
      <alignment horizontal="right"/>
    </xf>
    <xf numFmtId="0" fontId="5" fillId="0" borderId="7" xfId="0" applyFont="1" applyBorder="1" applyAlignment="1">
      <alignment horizontal="right"/>
    </xf>
    <xf numFmtId="0" fontId="13" fillId="0" borderId="0" xfId="0" applyFont="1" applyAlignment="1">
      <alignment wrapText="1"/>
    </xf>
    <xf numFmtId="0" fontId="1" fillId="0" borderId="28" xfId="0" applyFont="1" applyBorder="1" applyAlignment="1">
      <alignment horizontal="left"/>
    </xf>
    <xf numFmtId="0" fontId="1" fillId="0" borderId="29" xfId="0" applyFont="1" applyBorder="1" applyAlignment="1">
      <alignment horizontal="left"/>
    </xf>
    <xf numFmtId="0" fontId="1" fillId="2" borderId="29" xfId="0" applyFont="1" applyFill="1" applyBorder="1" applyAlignment="1">
      <alignment horizontal="right"/>
    </xf>
    <xf numFmtId="14" fontId="5" fillId="4" borderId="29" xfId="0" applyNumberFormat="1" applyFont="1" applyFill="1" applyBorder="1"/>
    <xf numFmtId="14" fontId="5" fillId="4" borderId="40" xfId="0" applyNumberFormat="1" applyFont="1" applyFill="1" applyBorder="1"/>
    <xf numFmtId="14" fontId="5" fillId="4" borderId="15" xfId="0" applyNumberFormat="1" applyFont="1" applyFill="1" applyBorder="1" applyAlignment="1">
      <alignment horizontal="center"/>
    </xf>
    <xf numFmtId="14" fontId="5" fillId="4" borderId="7" xfId="0" applyNumberFormat="1" applyFont="1" applyFill="1" applyBorder="1" applyAlignment="1">
      <alignment horizontal="center"/>
    </xf>
    <xf numFmtId="14" fontId="5" fillId="0" borderId="7" xfId="0" applyNumberFormat="1" applyFont="1" applyBorder="1" applyAlignment="1">
      <alignment horizontal="center"/>
    </xf>
    <xf numFmtId="0" fontId="5" fillId="0" borderId="7" xfId="0" applyFont="1" applyBorder="1" applyAlignment="1">
      <alignment horizontal="center"/>
    </xf>
    <xf numFmtId="0" fontId="5" fillId="0" borderId="31" xfId="0" applyFont="1" applyBorder="1" applyAlignment="1">
      <alignment horizontal="center"/>
    </xf>
    <xf numFmtId="0" fontId="2" fillId="0" borderId="12" xfId="0" applyFont="1" applyBorder="1"/>
    <xf numFmtId="0" fontId="0" fillId="0" borderId="6" xfId="0" applyBorder="1"/>
    <xf numFmtId="0" fontId="0" fillId="0" borderId="30" xfId="0" applyBorder="1"/>
    <xf numFmtId="165" fontId="0" fillId="10" borderId="0" xfId="0" applyNumberFormat="1" applyFill="1" applyAlignment="1">
      <alignment horizontal="center"/>
    </xf>
    <xf numFmtId="14" fontId="2" fillId="10" borderId="37" xfId="0" applyNumberFormat="1" applyFont="1" applyFill="1" applyBorder="1" applyAlignment="1">
      <alignment vertical="top" wrapText="1"/>
    </xf>
    <xf numFmtId="14" fontId="2" fillId="10" borderId="0" xfId="0" applyNumberFormat="1" applyFont="1" applyFill="1" applyAlignment="1">
      <alignment vertical="top" wrapText="1"/>
    </xf>
    <xf numFmtId="14" fontId="2" fillId="10" borderId="44" xfId="0" applyNumberFormat="1" applyFont="1" applyFill="1" applyBorder="1" applyAlignment="1">
      <alignment vertical="top" wrapText="1"/>
    </xf>
    <xf numFmtId="0" fontId="0" fillId="10" borderId="37" xfId="0" applyFill="1" applyBorder="1" applyAlignment="1">
      <alignment wrapText="1"/>
    </xf>
    <xf numFmtId="0" fontId="0" fillId="10" borderId="0" xfId="0" applyFill="1" applyAlignment="1">
      <alignment wrapText="1"/>
    </xf>
    <xf numFmtId="0" fontId="0" fillId="10" borderId="44" xfId="0" applyFill="1" applyBorder="1" applyAlignment="1">
      <alignment wrapText="1"/>
    </xf>
    <xf numFmtId="0" fontId="0" fillId="10" borderId="38" xfId="0" applyFill="1" applyBorder="1" applyAlignment="1">
      <alignment wrapText="1"/>
    </xf>
    <xf numFmtId="0" fontId="0" fillId="10" borderId="39" xfId="0" applyFill="1" applyBorder="1" applyAlignment="1">
      <alignment wrapText="1"/>
    </xf>
    <xf numFmtId="0" fontId="0" fillId="10" borderId="45" xfId="0" applyFill="1" applyBorder="1" applyAlignment="1">
      <alignment wrapText="1"/>
    </xf>
    <xf numFmtId="0" fontId="17" fillId="0" borderId="0" xfId="0" applyFont="1" applyAlignment="1">
      <alignment horizontal="center"/>
    </xf>
    <xf numFmtId="0" fontId="18" fillId="0" borderId="0" xfId="0" applyFont="1" applyAlignment="1">
      <alignment horizontal="center"/>
    </xf>
    <xf numFmtId="0" fontId="1" fillId="0" borderId="10" xfId="0" applyFont="1" applyBorder="1" applyAlignment="1">
      <alignment horizontal="right"/>
    </xf>
    <xf numFmtId="0" fontId="1" fillId="0" borderId="0" xfId="0" applyFont="1" applyAlignment="1">
      <alignment horizontal="right"/>
    </xf>
    <xf numFmtId="0" fontId="0" fillId="8" borderId="56" xfId="0" applyFill="1" applyBorder="1" applyAlignment="1">
      <alignment horizontal="center"/>
    </xf>
    <xf numFmtId="0" fontId="0" fillId="8" borderId="5" xfId="0" applyFill="1" applyBorder="1" applyAlignment="1">
      <alignment horizontal="center"/>
    </xf>
    <xf numFmtId="0" fontId="0" fillId="8" borderId="57" xfId="0" applyFill="1" applyBorder="1" applyAlignment="1">
      <alignment horizontal="center"/>
    </xf>
    <xf numFmtId="0" fontId="6" fillId="0" borderId="0" xfId="0" applyFont="1" applyAlignment="1">
      <alignment vertical="center" wrapText="1"/>
    </xf>
    <xf numFmtId="0" fontId="0" fillId="0" borderId="12" xfId="0" applyBorder="1"/>
    <xf numFmtId="0" fontId="6" fillId="0" borderId="6" xfId="0" applyFont="1" applyBorder="1" applyAlignment="1">
      <alignment horizontal="center"/>
    </xf>
    <xf numFmtId="0" fontId="1" fillId="0" borderId="6" xfId="0" applyFont="1" applyBorder="1" applyAlignment="1">
      <alignment horizontal="center"/>
    </xf>
    <xf numFmtId="14" fontId="2" fillId="10" borderId="38" xfId="0" applyNumberFormat="1" applyFont="1" applyFill="1" applyBorder="1" applyAlignment="1">
      <alignment vertical="top" wrapText="1"/>
    </xf>
    <xf numFmtId="14" fontId="2" fillId="10" borderId="39" xfId="0" applyNumberFormat="1" applyFont="1" applyFill="1" applyBorder="1" applyAlignment="1">
      <alignment vertical="top" wrapText="1"/>
    </xf>
    <xf numFmtId="14" fontId="2" fillId="10" borderId="45" xfId="0" applyNumberFormat="1" applyFont="1" applyFill="1" applyBorder="1" applyAlignment="1">
      <alignment vertical="top" wrapText="1"/>
    </xf>
    <xf numFmtId="0" fontId="5" fillId="0" borderId="0" xfId="0" applyFont="1" applyAlignment="1">
      <alignment wrapText="1"/>
    </xf>
    <xf numFmtId="3" fontId="2" fillId="0" borderId="0" xfId="0" applyNumberFormat="1" applyFont="1" applyAlignment="1">
      <alignment horizontal="center"/>
    </xf>
    <xf numFmtId="0" fontId="13" fillId="0" borderId="0" xfId="0" applyFont="1" applyAlignment="1">
      <alignment horizontal="left" vertical="top" wrapText="1"/>
    </xf>
    <xf numFmtId="3" fontId="1" fillId="0" borderId="0" xfId="0" applyNumberFormat="1" applyFont="1"/>
    <xf numFmtId="0" fontId="34" fillId="9" borderId="0" xfId="0" applyFont="1" applyFill="1" applyAlignment="1">
      <alignment horizontal="center"/>
    </xf>
    <xf numFmtId="0" fontId="35" fillId="9" borderId="0" xfId="0" applyFont="1" applyFill="1" applyAlignment="1">
      <alignment horizontal="center"/>
    </xf>
    <xf numFmtId="0" fontId="5" fillId="0" borderId="12" xfId="0" applyFont="1" applyBorder="1"/>
    <xf numFmtId="0" fontId="5" fillId="0" borderId="6" xfId="0" applyFont="1" applyBorder="1"/>
    <xf numFmtId="0" fontId="5" fillId="0" borderId="30" xfId="0" applyFont="1" applyBorder="1"/>
    <xf numFmtId="0" fontId="1" fillId="0" borderId="0" xfId="0" applyFont="1" applyAlignment="1">
      <alignment vertical="center" wrapText="1"/>
    </xf>
    <xf numFmtId="0" fontId="0" fillId="0" borderId="0" xfId="0" applyAlignment="1">
      <alignment wrapText="1"/>
    </xf>
  </cellXfs>
  <cellStyles count="7">
    <cellStyle name="Comma" xfId="5" builtinId="3"/>
    <cellStyle name="Currency" xfId="1" builtinId="4"/>
    <cellStyle name="Currency 2" xfId="6" xr:uid="{A2A60C54-BB98-4EE0-BD97-82F28A88CE63}"/>
    <cellStyle name="Hyperlink" xfId="4" builtinId="8"/>
    <cellStyle name="Normal" xfId="0" builtinId="0"/>
    <cellStyle name="Normal 2" xfId="3" xr:uid="{00000000-0005-0000-0000-000002000000}"/>
    <cellStyle name="Percent" xfId="2" builtinId="5"/>
  </cellStyles>
  <dxfs count="60">
    <dxf>
      <fill>
        <patternFill>
          <bgColor rgb="FFFFFF00"/>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CCFF99"/>
      <color rgb="FFFF3300"/>
      <color rgb="FFFF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202"/>
  <sheetViews>
    <sheetView tabSelected="1" topLeftCell="A29" zoomScaleNormal="100" workbookViewId="0">
      <selection activeCell="A67" sqref="A67:H67"/>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8" width="5.42578125" customWidth="1"/>
    <col min="9" max="9" width="10" bestFit="1" customWidth="1"/>
    <col min="10" max="10" width="9.140625" customWidth="1"/>
    <col min="11" max="11" width="9.140625" style="1" customWidth="1"/>
    <col min="12" max="13" width="9.140625" customWidth="1"/>
    <col min="14" max="14" width="23.140625" customWidth="1"/>
    <col min="15" max="15" width="11.28515625" bestFit="1" customWidth="1"/>
    <col min="16" max="16" width="13.42578125" customWidth="1"/>
    <col min="17" max="17" width="12.5703125" customWidth="1"/>
    <col min="18" max="18" width="18.7109375" customWidth="1"/>
    <col min="19" max="19" width="24.5703125" bestFit="1" customWidth="1"/>
    <col min="20" max="20" width="19.7109375" customWidth="1"/>
  </cols>
  <sheetData>
    <row r="1" spans="1:17" s="116" customFormat="1" ht="24" thickBot="1" x14ac:dyDescent="0.3">
      <c r="A1" s="196" t="s">
        <v>162</v>
      </c>
      <c r="B1" s="197"/>
      <c r="C1" s="197"/>
      <c r="D1" s="197"/>
      <c r="E1" s="197"/>
      <c r="F1" s="197"/>
      <c r="G1" s="197"/>
      <c r="H1" s="197"/>
      <c r="I1" s="197"/>
      <c r="J1" s="197"/>
      <c r="K1" s="197"/>
      <c r="L1" s="197"/>
      <c r="M1" s="124"/>
    </row>
    <row r="2" spans="1:17" x14ac:dyDescent="0.2">
      <c r="A2" s="226" t="s">
        <v>35</v>
      </c>
      <c r="B2" s="227"/>
      <c r="C2" s="227"/>
      <c r="D2" s="228" t="s">
        <v>26</v>
      </c>
      <c r="E2" s="228"/>
      <c r="F2" s="229"/>
      <c r="G2" s="229"/>
      <c r="H2" s="230"/>
      <c r="J2" s="5"/>
      <c r="K2" s="9"/>
      <c r="L2" s="5"/>
      <c r="M2" s="5"/>
      <c r="N2" s="37" t="s">
        <v>48</v>
      </c>
      <c r="O2" s="32"/>
      <c r="P2" s="5"/>
      <c r="Q2" s="18"/>
    </row>
    <row r="3" spans="1:17" ht="13.5" thickBot="1" x14ac:dyDescent="0.25">
      <c r="A3" s="17" t="s">
        <v>10</v>
      </c>
      <c r="B3" s="236"/>
      <c r="C3" s="237"/>
      <c r="D3" s="237"/>
      <c r="E3" s="237"/>
      <c r="F3" s="237"/>
      <c r="G3" s="237"/>
      <c r="H3" s="238"/>
      <c r="N3" s="37" t="s">
        <v>47</v>
      </c>
      <c r="O3" s="11"/>
      <c r="P3" s="6"/>
      <c r="Q3" s="18"/>
    </row>
    <row r="4" spans="1:17" ht="13.5" thickBot="1" x14ac:dyDescent="0.25">
      <c r="A4" s="17" t="s">
        <v>31</v>
      </c>
      <c r="B4" s="231"/>
      <c r="C4" s="232"/>
      <c r="D4" s="98" t="s">
        <v>90</v>
      </c>
      <c r="E4" s="233"/>
      <c r="F4" s="234"/>
      <c r="G4" s="234"/>
      <c r="H4" s="235"/>
      <c r="J4" s="99" t="s">
        <v>91</v>
      </c>
      <c r="K4" s="198" t="s">
        <v>63</v>
      </c>
      <c r="L4" s="199"/>
      <c r="M4" s="122"/>
      <c r="N4" s="37" t="s">
        <v>68</v>
      </c>
      <c r="O4" s="20"/>
      <c r="P4" s="6"/>
    </row>
    <row r="5" spans="1:17" x14ac:dyDescent="0.2">
      <c r="A5" s="17" t="s">
        <v>9</v>
      </c>
      <c r="B5" s="207"/>
      <c r="C5" s="208"/>
      <c r="D5" s="208"/>
      <c r="E5" s="208"/>
      <c r="F5" s="208"/>
      <c r="G5" s="208"/>
      <c r="H5" s="209"/>
      <c r="I5" s="67"/>
      <c r="J5" s="11"/>
      <c r="K5" s="5"/>
      <c r="N5" s="37" t="s">
        <v>76</v>
      </c>
    </row>
    <row r="6" spans="1:17" ht="13.5" thickBot="1" x14ac:dyDescent="0.25">
      <c r="A6" s="60" t="s">
        <v>60</v>
      </c>
      <c r="B6" s="210"/>
      <c r="C6" s="211"/>
      <c r="D6" s="211"/>
      <c r="E6" s="211"/>
      <c r="F6" s="211"/>
      <c r="G6" s="211"/>
      <c r="H6" s="212"/>
      <c r="I6" s="49"/>
      <c r="J6" s="36"/>
      <c r="K6" s="5"/>
    </row>
    <row r="7" spans="1:17" s="3" customFormat="1" ht="14.25" thickTop="1" thickBot="1" x14ac:dyDescent="0.25">
      <c r="A7" s="5"/>
      <c r="B7" s="95"/>
      <c r="C7" s="200" t="s">
        <v>27</v>
      </c>
      <c r="D7" s="201"/>
      <c r="E7" s="201"/>
      <c r="F7" s="200" t="s">
        <v>56</v>
      </c>
      <c r="G7" s="202"/>
      <c r="H7" s="100" t="s">
        <v>92</v>
      </c>
      <c r="I7" s="215" t="s">
        <v>72</v>
      </c>
      <c r="J7" s="215"/>
      <c r="K7" s="213" t="s">
        <v>2</v>
      </c>
      <c r="L7" s="214"/>
      <c r="M7" s="118"/>
      <c r="N7" s="144" t="s">
        <v>64</v>
      </c>
      <c r="O7" s="145"/>
      <c r="P7" s="145"/>
      <c r="Q7" s="146"/>
    </row>
    <row r="8" spans="1:17" s="3" customFormat="1" ht="13.5" thickBot="1" x14ac:dyDescent="0.25">
      <c r="A8" s="5" t="s">
        <v>3</v>
      </c>
      <c r="B8" s="93" t="s">
        <v>32</v>
      </c>
      <c r="C8" s="203" t="s">
        <v>58</v>
      </c>
      <c r="D8" s="204"/>
      <c r="E8" s="204"/>
      <c r="F8" s="93" t="s">
        <v>57</v>
      </c>
      <c r="G8" s="24" t="s">
        <v>11</v>
      </c>
      <c r="H8" s="101" t="s">
        <v>93</v>
      </c>
      <c r="I8" s="48" t="s">
        <v>49</v>
      </c>
      <c r="J8" s="48" t="s">
        <v>50</v>
      </c>
      <c r="K8" s="48" t="s">
        <v>49</v>
      </c>
      <c r="L8" s="48" t="s">
        <v>50</v>
      </c>
      <c r="M8" s="123"/>
      <c r="N8" s="147"/>
      <c r="O8" s="148"/>
      <c r="P8" s="148"/>
      <c r="Q8" s="149"/>
    </row>
    <row r="9" spans="1:17" s="3" customFormat="1" x14ac:dyDescent="0.2">
      <c r="A9" s="5" t="str">
        <f>IF(B5=0,"PI",B5)</f>
        <v>PI</v>
      </c>
      <c r="B9" s="94"/>
      <c r="C9" s="68">
        <v>9</v>
      </c>
      <c r="D9" s="11" t="s">
        <v>29</v>
      </c>
      <c r="E9" s="55" t="s">
        <v>59</v>
      </c>
      <c r="F9" s="70"/>
      <c r="G9" s="27"/>
      <c r="H9" s="102">
        <v>0</v>
      </c>
      <c r="I9" s="13">
        <f>TRUNC(ROUND(($B9/$C9)*$F9*(1-$H9),0),0)</f>
        <v>0</v>
      </c>
      <c r="J9" s="13">
        <f>TRUNC(ROUND(($B9/$C9)*$F9*$H9,0),0)</f>
        <v>0</v>
      </c>
      <c r="K9" s="13">
        <f>SUM($I9)</f>
        <v>0</v>
      </c>
      <c r="L9" s="13">
        <f>SUM($J9)</f>
        <v>0</v>
      </c>
      <c r="M9" s="13"/>
      <c r="N9" s="150" t="s">
        <v>82</v>
      </c>
      <c r="O9" s="151"/>
      <c r="P9" s="151"/>
      <c r="Q9" s="152">
        <v>44743</v>
      </c>
    </row>
    <row r="10" spans="1:17" s="3" customFormat="1" x14ac:dyDescent="0.2">
      <c r="A10" s="21" t="s">
        <v>28</v>
      </c>
      <c r="B10" s="92"/>
      <c r="C10" s="85"/>
      <c r="D10" s="50"/>
      <c r="E10" s="65" t="str">
        <f>IF(C9=9,"Sum","")</f>
        <v>Sum</v>
      </c>
      <c r="F10" s="28"/>
      <c r="G10" s="65"/>
      <c r="H10" s="103">
        <v>0</v>
      </c>
      <c r="I10" s="13">
        <f>TRUNC(ROUND(($B9/$C9)*$G10*(1-$H10),0),0)</f>
        <v>0</v>
      </c>
      <c r="J10" s="13">
        <f>TRUNC(ROUND(($B9/$C9)*$G10*$H10,0),0)</f>
        <v>0</v>
      </c>
      <c r="K10" s="13">
        <f t="shared" ref="K10:K27" si="0">SUM($I10)</f>
        <v>0</v>
      </c>
      <c r="L10" s="13">
        <f t="shared" ref="L10:L27" si="1">SUM($J10)</f>
        <v>0</v>
      </c>
      <c r="M10" s="13"/>
      <c r="N10" s="155" t="s">
        <v>63</v>
      </c>
      <c r="O10" s="161"/>
      <c r="P10" s="161"/>
      <c r="Q10" s="162">
        <v>0.5</v>
      </c>
    </row>
    <row r="11" spans="1:17" s="3" customFormat="1" x14ac:dyDescent="0.2">
      <c r="A11" s="5" t="s">
        <v>94</v>
      </c>
      <c r="B11" s="96"/>
      <c r="C11" s="69">
        <v>9</v>
      </c>
      <c r="D11" s="11" t="s">
        <v>29</v>
      </c>
      <c r="E11" s="55" t="s">
        <v>59</v>
      </c>
      <c r="F11" s="70"/>
      <c r="G11" s="27"/>
      <c r="H11" s="104">
        <v>0</v>
      </c>
      <c r="I11" s="13">
        <f>TRUNC(ROUND(($B11/$C11)*$F11*(1-$H11),0),0)</f>
        <v>0</v>
      </c>
      <c r="J11" s="13">
        <f>TRUNC(ROUND(($B11/$C11)*$F11*$H11,0),0)</f>
        <v>0</v>
      </c>
      <c r="K11" s="13">
        <f>SUM($I11)</f>
        <v>0</v>
      </c>
      <c r="L11" s="13">
        <f>SUM($J11)</f>
        <v>0</v>
      </c>
      <c r="M11" s="13"/>
      <c r="N11" s="155" t="s">
        <v>65</v>
      </c>
      <c r="O11" s="161"/>
      <c r="P11" s="161"/>
      <c r="Q11" s="162">
        <v>0.49</v>
      </c>
    </row>
    <row r="12" spans="1:17" s="3" customFormat="1" x14ac:dyDescent="0.2">
      <c r="A12" s="21" t="s">
        <v>12</v>
      </c>
      <c r="B12" s="92"/>
      <c r="C12" s="56"/>
      <c r="D12" s="50"/>
      <c r="E12" s="65" t="str">
        <f>IF(C11=9,"Sum","")</f>
        <v>Sum</v>
      </c>
      <c r="F12" s="28"/>
      <c r="G12" s="65"/>
      <c r="H12" s="103">
        <v>0</v>
      </c>
      <c r="I12" s="13">
        <f>TRUNC(ROUND(($B11/$C11)*$G12*(1-$H12),0),0)</f>
        <v>0</v>
      </c>
      <c r="J12" s="13">
        <f>TRUNC(ROUND(($B11/$C11)*$G12*$H12,0),0)</f>
        <v>0</v>
      </c>
      <c r="K12" s="13">
        <f t="shared" si="0"/>
        <v>0</v>
      </c>
      <c r="L12" s="13">
        <f t="shared" si="1"/>
        <v>0</v>
      </c>
      <c r="M12" s="13"/>
      <c r="N12" s="155" t="s">
        <v>66</v>
      </c>
      <c r="O12" s="161"/>
      <c r="P12" s="161"/>
      <c r="Q12" s="162">
        <v>0.38</v>
      </c>
    </row>
    <row r="13" spans="1:17" s="3" customFormat="1" x14ac:dyDescent="0.2">
      <c r="A13" s="5" t="s">
        <v>95</v>
      </c>
      <c r="B13" s="96"/>
      <c r="C13" s="69">
        <v>9</v>
      </c>
      <c r="D13" s="11" t="s">
        <v>29</v>
      </c>
      <c r="E13" s="55" t="s">
        <v>59</v>
      </c>
      <c r="F13" s="70"/>
      <c r="G13" s="27"/>
      <c r="H13" s="104">
        <v>0</v>
      </c>
      <c r="I13" s="13">
        <f>TRUNC(ROUND(($B13/$C13)*$F13*(1-$H13),0),0)</f>
        <v>0</v>
      </c>
      <c r="J13" s="13">
        <f>TRUNC(ROUND(($B13/$C13)*$F13*$H13,0),0)</f>
        <v>0</v>
      </c>
      <c r="K13" s="13">
        <f>SUM($I13)</f>
        <v>0</v>
      </c>
      <c r="L13" s="13">
        <f>SUM($J13)</f>
        <v>0</v>
      </c>
      <c r="M13" s="13"/>
      <c r="N13" s="155" t="s">
        <v>67</v>
      </c>
      <c r="O13" s="161"/>
      <c r="P13" s="161"/>
      <c r="Q13" s="162">
        <v>0.26</v>
      </c>
    </row>
    <row r="14" spans="1:17" s="3" customFormat="1" x14ac:dyDescent="0.2">
      <c r="A14" s="21" t="s">
        <v>13</v>
      </c>
      <c r="B14" s="92"/>
      <c r="C14" s="33"/>
      <c r="D14" s="29"/>
      <c r="E14" s="65" t="str">
        <f>IF(C13=9,"Sum","")</f>
        <v>Sum</v>
      </c>
      <c r="F14" s="28"/>
      <c r="G14" s="65"/>
      <c r="H14" s="103">
        <v>0</v>
      </c>
      <c r="I14" s="13">
        <f>TRUNC(ROUND(($B13/$C13)*$G14*(1-$H14),0),0)</f>
        <v>0</v>
      </c>
      <c r="J14" s="13">
        <f>TRUNC(ROUND(($B13/$C13)*$G14*$H14,0),0)</f>
        <v>0</v>
      </c>
      <c r="K14" s="13">
        <f t="shared" si="0"/>
        <v>0</v>
      </c>
      <c r="L14" s="13">
        <f t="shared" si="1"/>
        <v>0</v>
      </c>
      <c r="M14" s="13"/>
      <c r="N14" s="147"/>
      <c r="O14" s="239"/>
      <c r="P14" s="239"/>
      <c r="Q14" s="163"/>
    </row>
    <row r="15" spans="1:17" s="3" customFormat="1" x14ac:dyDescent="0.2">
      <c r="A15" s="5" t="s">
        <v>96</v>
      </c>
      <c r="B15" s="96"/>
      <c r="C15" s="69">
        <v>9</v>
      </c>
      <c r="D15" s="11" t="s">
        <v>29</v>
      </c>
      <c r="E15" s="55" t="s">
        <v>59</v>
      </c>
      <c r="F15" s="70"/>
      <c r="G15" s="27"/>
      <c r="H15" s="104">
        <v>0</v>
      </c>
      <c r="I15" s="13">
        <f>TRUNC(ROUND(($B15/$C15)*$F15*(1-$H15),0),0)</f>
        <v>0</v>
      </c>
      <c r="J15" s="13">
        <f>TRUNC(ROUND(($B15/$C15)*$F15*$H15,0),0)</f>
        <v>0</v>
      </c>
      <c r="K15" s="13">
        <f>SUM($I15)</f>
        <v>0</v>
      </c>
      <c r="L15" s="13">
        <f>SUM($J15)</f>
        <v>0</v>
      </c>
      <c r="M15" s="13"/>
      <c r="N15" s="147"/>
      <c r="O15" s="148"/>
      <c r="P15" s="148"/>
      <c r="Q15" s="157"/>
    </row>
    <row r="16" spans="1:17" s="3" customFormat="1" x14ac:dyDescent="0.2">
      <c r="A16" s="21" t="s">
        <v>78</v>
      </c>
      <c r="B16" s="92"/>
      <c r="C16" s="33"/>
      <c r="D16" s="29"/>
      <c r="E16" s="65" t="str">
        <f>IF(C15=9,"Sum","")</f>
        <v>Sum</v>
      </c>
      <c r="F16" s="28"/>
      <c r="G16" s="65"/>
      <c r="H16" s="103">
        <v>0</v>
      </c>
      <c r="I16" s="13">
        <f>TRUNC(ROUND(($B15/$C15)*$G16*(1-$H16),0),0)</f>
        <v>0</v>
      </c>
      <c r="J16" s="13">
        <f>TRUNC(ROUND(($B15/$C15)*$G16*$H16,0),0)</f>
        <v>0</v>
      </c>
      <c r="K16" s="13">
        <f t="shared" si="0"/>
        <v>0</v>
      </c>
      <c r="L16" s="13">
        <f t="shared" si="1"/>
        <v>0</v>
      </c>
      <c r="M16" s="13"/>
      <c r="N16" s="150"/>
      <c r="O16" s="151"/>
      <c r="P16" s="151"/>
      <c r="Q16" s="157"/>
    </row>
    <row r="17" spans="1:24" s="3" customFormat="1" ht="13.5" thickBot="1" x14ac:dyDescent="0.25">
      <c r="A17" s="5" t="s">
        <v>97</v>
      </c>
      <c r="B17" s="96"/>
      <c r="C17" s="69">
        <v>9</v>
      </c>
      <c r="D17" s="11" t="s">
        <v>29</v>
      </c>
      <c r="E17" s="55" t="s">
        <v>59</v>
      </c>
      <c r="F17" s="70"/>
      <c r="G17" s="27"/>
      <c r="H17" s="104">
        <v>0</v>
      </c>
      <c r="I17" s="13">
        <f>TRUNC(ROUND(($B17/$C17)*$F17*(1-$H17),0),0)</f>
        <v>0</v>
      </c>
      <c r="J17" s="13">
        <f>TRUNC(ROUND(($B17/$C17)*$F17*$H17,0),0)</f>
        <v>0</v>
      </c>
      <c r="K17" s="13">
        <f>SUM($I17)</f>
        <v>0</v>
      </c>
      <c r="L17" s="13">
        <f>SUM($J17)</f>
        <v>0</v>
      </c>
      <c r="M17" s="13"/>
      <c r="N17" s="164"/>
      <c r="O17" s="165"/>
      <c r="P17" s="165"/>
      <c r="Q17" s="166"/>
    </row>
    <row r="18" spans="1:24" s="3" customFormat="1" ht="13.5" thickTop="1" x14ac:dyDescent="0.2">
      <c r="A18" s="21" t="s">
        <v>79</v>
      </c>
      <c r="B18" s="92"/>
      <c r="C18" s="33"/>
      <c r="D18" s="29"/>
      <c r="E18" s="65" t="str">
        <f>IF(C17=9,"Sum","")</f>
        <v>Sum</v>
      </c>
      <c r="F18" s="28"/>
      <c r="G18" s="65"/>
      <c r="H18" s="103">
        <v>0</v>
      </c>
      <c r="I18" s="13">
        <f>TRUNC(ROUND(($B17/$C17)*$G18*(1-$H18),0),0)</f>
        <v>0</v>
      </c>
      <c r="J18" s="13">
        <f>TRUNC(ROUND(($B17/$C17)*$G18*$H18,0),0)</f>
        <v>0</v>
      </c>
      <c r="K18" s="13">
        <f t="shared" si="0"/>
        <v>0</v>
      </c>
      <c r="L18" s="13">
        <f t="shared" si="1"/>
        <v>0</v>
      </c>
      <c r="M18" s="13"/>
      <c r="N18" s="5"/>
    </row>
    <row r="19" spans="1:24" s="3" customFormat="1" ht="13.5" thickBot="1" x14ac:dyDescent="0.25">
      <c r="A19" s="22" t="s">
        <v>80</v>
      </c>
      <c r="B19" s="96"/>
      <c r="C19" s="69">
        <v>12</v>
      </c>
      <c r="D19" s="23" t="s">
        <v>29</v>
      </c>
      <c r="E19" s="65" t="s">
        <v>59</v>
      </c>
      <c r="F19" s="57"/>
      <c r="G19" s="34"/>
      <c r="H19" s="105">
        <v>0</v>
      </c>
      <c r="I19" s="13">
        <f>TRUNC(ROUND(($B19/$C19)*$F19*(1-$H19),0))</f>
        <v>0</v>
      </c>
      <c r="J19" s="13">
        <f>TRUNC(ROUND(($B19/$C19)*$F19*$H19,0))</f>
        <v>0</v>
      </c>
      <c r="K19" s="13">
        <f t="shared" si="0"/>
        <v>0</v>
      </c>
      <c r="L19" s="13">
        <f t="shared" si="1"/>
        <v>0</v>
      </c>
      <c r="M19" s="13"/>
      <c r="W19" s="108"/>
      <c r="X19" s="109"/>
    </row>
    <row r="20" spans="1:24" s="3" customFormat="1" ht="13.5" thickTop="1" x14ac:dyDescent="0.2">
      <c r="A20" s="22" t="s">
        <v>37</v>
      </c>
      <c r="B20" s="96"/>
      <c r="C20" s="69">
        <v>12</v>
      </c>
      <c r="D20" s="23" t="s">
        <v>29</v>
      </c>
      <c r="E20" s="65" t="s">
        <v>59</v>
      </c>
      <c r="F20" s="57"/>
      <c r="G20" s="34"/>
      <c r="H20" s="105">
        <v>0</v>
      </c>
      <c r="I20" s="13">
        <f>TRUNC(ROUND(($B20/$C20)*$F20*(1-$H20),0))</f>
        <v>0</v>
      </c>
      <c r="J20" s="13">
        <f>TRUNC(ROUND(($B20/$C20)*$F20*$H20,0))</f>
        <v>0</v>
      </c>
      <c r="K20" s="13">
        <f t="shared" si="0"/>
        <v>0</v>
      </c>
      <c r="L20" s="13">
        <f t="shared" si="1"/>
        <v>0</v>
      </c>
      <c r="M20" s="13"/>
      <c r="N20" s="144" t="s">
        <v>83</v>
      </c>
      <c r="O20" s="145"/>
      <c r="P20" s="146"/>
      <c r="W20" s="108"/>
      <c r="X20" s="109"/>
    </row>
    <row r="21" spans="1:24" s="3" customFormat="1" x14ac:dyDescent="0.2">
      <c r="A21" s="86" t="s">
        <v>36</v>
      </c>
      <c r="B21" s="96"/>
      <c r="C21" s="69">
        <v>12</v>
      </c>
      <c r="D21" s="87" t="s">
        <v>29</v>
      </c>
      <c r="E21" s="55" t="s">
        <v>59</v>
      </c>
      <c r="F21" s="88"/>
      <c r="G21" s="89"/>
      <c r="H21" s="105">
        <v>0</v>
      </c>
      <c r="I21" s="13">
        <f>TRUNC(ROUND(($B21/$C21)*$F21*(1-$H21),0))</f>
        <v>0</v>
      </c>
      <c r="J21" s="13">
        <f>TRUNC(ROUND(($B21/$C21)*$F21*$H21,0))</f>
        <v>0</v>
      </c>
      <c r="K21" s="13">
        <f t="shared" si="0"/>
        <v>0</v>
      </c>
      <c r="L21" s="13">
        <f t="shared" si="1"/>
        <v>0</v>
      </c>
      <c r="M21" s="13"/>
      <c r="N21" s="147"/>
      <c r="O21" s="148"/>
      <c r="P21" s="149"/>
      <c r="U21" s="45"/>
      <c r="W21" s="108"/>
    </row>
    <row r="22" spans="1:24" s="3" customFormat="1" ht="13.5" thickBot="1" x14ac:dyDescent="0.25">
      <c r="A22" s="39" t="s">
        <v>81</v>
      </c>
      <c r="B22" s="97"/>
      <c r="C22" s="71">
        <v>12</v>
      </c>
      <c r="D22" s="51" t="s">
        <v>29</v>
      </c>
      <c r="E22" s="90" t="s">
        <v>59</v>
      </c>
      <c r="F22" s="58"/>
      <c r="G22" s="59"/>
      <c r="H22" s="104">
        <v>0</v>
      </c>
      <c r="I22" s="13">
        <f>TRUNC(ROUND(($B22/$C22)*$F22*(1-$H22),0))</f>
        <v>0</v>
      </c>
      <c r="J22" s="13">
        <f>TRUNC(ROUND(($B22/$C22)*$F22*$H22,0))</f>
        <v>0</v>
      </c>
      <c r="K22" s="13">
        <f t="shared" si="0"/>
        <v>0</v>
      </c>
      <c r="L22" s="13">
        <f t="shared" si="1"/>
        <v>0</v>
      </c>
      <c r="M22" s="13"/>
      <c r="N22" s="150" t="str">
        <f>N9</f>
        <v>Start date on or after:</v>
      </c>
      <c r="O22" s="151"/>
      <c r="P22" s="152">
        <v>45108</v>
      </c>
      <c r="W22" s="108"/>
    </row>
    <row r="23" spans="1:24" s="3" customFormat="1" x14ac:dyDescent="0.2">
      <c r="A23" s="5" t="s">
        <v>40</v>
      </c>
      <c r="B23" s="16"/>
      <c r="C23" s="43"/>
      <c r="D23" s="41"/>
      <c r="E23" s="72"/>
      <c r="F23" s="35" t="s">
        <v>19</v>
      </c>
      <c r="G23" s="78"/>
      <c r="H23" s="106">
        <v>0</v>
      </c>
      <c r="I23" s="13">
        <f>TRUNC(ROUND($D23*$E23*$G23*(1-$H23),0),0)</f>
        <v>0</v>
      </c>
      <c r="J23" s="13">
        <f>TRUNC(ROUND($D23*$E23*$G23*$H23,0),0)</f>
        <v>0</v>
      </c>
      <c r="K23" s="13">
        <f t="shared" si="0"/>
        <v>0</v>
      </c>
      <c r="L23" s="13">
        <f t="shared" si="1"/>
        <v>0</v>
      </c>
      <c r="M23" s="13"/>
      <c r="N23" s="153" t="s">
        <v>84</v>
      </c>
      <c r="O23" s="154"/>
      <c r="P23" s="158">
        <v>0.26900000000000002</v>
      </c>
      <c r="X23" s="109"/>
    </row>
    <row r="24" spans="1:24" s="3" customFormat="1" x14ac:dyDescent="0.2">
      <c r="A24" s="22" t="s">
        <v>42</v>
      </c>
      <c r="B24" s="16"/>
      <c r="C24" s="43"/>
      <c r="D24" s="73"/>
      <c r="E24" s="74"/>
      <c r="F24" s="40" t="s">
        <v>19</v>
      </c>
      <c r="G24" s="79"/>
      <c r="H24" s="105">
        <v>0</v>
      </c>
      <c r="I24" s="13">
        <f>TRUNC(ROUND($D24*$E24*$G24*(1-$H24),0),0)</f>
        <v>0</v>
      </c>
      <c r="J24" s="13">
        <f>TRUNC(ROUND($D24*$E24*$G24*$H24,0),0)</f>
        <v>0</v>
      </c>
      <c r="K24" s="13">
        <f t="shared" si="0"/>
        <v>0</v>
      </c>
      <c r="L24" s="13">
        <f t="shared" si="1"/>
        <v>0</v>
      </c>
      <c r="M24" s="13"/>
      <c r="N24" s="153" t="s">
        <v>85</v>
      </c>
      <c r="O24" s="154"/>
      <c r="P24" s="158">
        <v>0.26900000000000002</v>
      </c>
    </row>
    <row r="25" spans="1:24" s="3" customFormat="1" x14ac:dyDescent="0.2">
      <c r="A25" s="22" t="s">
        <v>15</v>
      </c>
      <c r="B25" s="42"/>
      <c r="C25" s="43"/>
      <c r="D25" s="73"/>
      <c r="E25" s="75"/>
      <c r="F25" s="41" t="s">
        <v>14</v>
      </c>
      <c r="G25" s="80"/>
      <c r="H25" s="105">
        <v>0</v>
      </c>
      <c r="I25" s="13">
        <f>TRUNC(ROUND($D25*$E25*$G25*(1-$H25),0),0)</f>
        <v>0</v>
      </c>
      <c r="J25" s="13">
        <f>TRUNC(ROUND($D25*$E25*$G25*$H25,0),0)</f>
        <v>0</v>
      </c>
      <c r="K25" s="13">
        <f t="shared" si="0"/>
        <v>0</v>
      </c>
      <c r="L25" s="13">
        <f t="shared" si="1"/>
        <v>0</v>
      </c>
      <c r="M25" s="13"/>
      <c r="N25" s="153" t="s">
        <v>86</v>
      </c>
      <c r="O25" s="154"/>
      <c r="P25" s="158">
        <v>0.16800000000000001</v>
      </c>
    </row>
    <row r="26" spans="1:24" s="3" customFormat="1" ht="13.5" thickBot="1" x14ac:dyDescent="0.25">
      <c r="A26" s="61" t="s">
        <v>16</v>
      </c>
      <c r="B26" s="62"/>
      <c r="C26" s="63"/>
      <c r="D26" s="76"/>
      <c r="E26" s="77"/>
      <c r="F26" s="64" t="s">
        <v>14</v>
      </c>
      <c r="G26" s="81"/>
      <c r="H26" s="107">
        <v>0</v>
      </c>
      <c r="I26" s="13">
        <f>TRUNC(ROUND($D26*$E26*$G26*(1-$H26),0),0)</f>
        <v>0</v>
      </c>
      <c r="J26" s="13">
        <f>TRUNC(ROUND($D26*$E26*$G26*$H26,0),0)</f>
        <v>0</v>
      </c>
      <c r="K26" s="13">
        <f t="shared" si="0"/>
        <v>0</v>
      </c>
      <c r="L26" s="13">
        <f t="shared" si="1"/>
        <v>0</v>
      </c>
      <c r="M26" s="13"/>
      <c r="N26" s="153" t="s">
        <v>87</v>
      </c>
      <c r="O26" s="154"/>
      <c r="P26" s="158">
        <v>5.7000000000000002E-2</v>
      </c>
    </row>
    <row r="27" spans="1:24" s="3" customFormat="1" x14ac:dyDescent="0.2">
      <c r="A27" s="6" t="s">
        <v>0</v>
      </c>
      <c r="B27" s="6"/>
      <c r="C27" s="6"/>
      <c r="D27" s="6"/>
      <c r="E27" s="6"/>
      <c r="F27" s="6"/>
      <c r="G27" s="6"/>
      <c r="H27" s="6"/>
      <c r="I27" s="14">
        <f>SUM(I9:I26)</f>
        <v>0</v>
      </c>
      <c r="J27" s="14">
        <f>SUM(J9:J26)</f>
        <v>0</v>
      </c>
      <c r="K27" s="14">
        <f t="shared" si="0"/>
        <v>0</v>
      </c>
      <c r="L27" s="14">
        <f t="shared" si="1"/>
        <v>0</v>
      </c>
      <c r="M27" s="14"/>
      <c r="N27" s="153" t="s">
        <v>88</v>
      </c>
      <c r="O27" s="154"/>
      <c r="P27" s="158">
        <v>6.7000000000000004E-2</v>
      </c>
    </row>
    <row r="28" spans="1:24" s="3" customFormat="1" x14ac:dyDescent="0.2">
      <c r="A28" s="5" t="s">
        <v>4</v>
      </c>
      <c r="B28" s="5"/>
      <c r="C28" s="5"/>
      <c r="D28" s="249" t="s">
        <v>45</v>
      </c>
      <c r="E28" s="250"/>
      <c r="F28" s="250"/>
      <c r="G28" s="250"/>
      <c r="H28" s="38"/>
      <c r="I28" s="16"/>
      <c r="J28" s="16"/>
      <c r="K28" s="16"/>
      <c r="L28" s="16"/>
      <c r="M28" s="13"/>
      <c r="N28" s="153" t="s">
        <v>89</v>
      </c>
      <c r="O28" s="154"/>
      <c r="P28" s="158">
        <v>7.0000000000000001E-3</v>
      </c>
    </row>
    <row r="29" spans="1:24" s="3" customFormat="1" x14ac:dyDescent="0.2">
      <c r="A29" s="5" t="s">
        <v>39</v>
      </c>
      <c r="B29" s="5"/>
      <c r="C29" s="5"/>
      <c r="D29" s="5"/>
      <c r="E29" s="205">
        <f>+P23</f>
        <v>0.26900000000000002</v>
      </c>
      <c r="F29" s="206"/>
      <c r="G29" s="44"/>
      <c r="H29" s="44"/>
      <c r="I29" s="13">
        <f>TRUNC(ROUND(SUM(I9,I11,I13,I15,I17,I19:I22)*$E29,0),0)</f>
        <v>0</v>
      </c>
      <c r="J29" s="13">
        <f>TRUNC(ROUND(SUM(J9,J11,J13,J15,J17,J19:J22)*$E29,0),0)</f>
        <v>0</v>
      </c>
      <c r="K29" s="13">
        <f t="shared" ref="K29:K35" si="2">SUM($I29)</f>
        <v>0</v>
      </c>
      <c r="L29" s="13">
        <f t="shared" ref="L29:L35" si="3">SUM($J29)</f>
        <v>0</v>
      </c>
      <c r="M29" s="13"/>
      <c r="N29" s="155"/>
      <c r="O29" s="156"/>
      <c r="P29" s="157"/>
    </row>
    <row r="30" spans="1:24" s="3" customFormat="1" x14ac:dyDescent="0.2">
      <c r="A30" s="5" t="s">
        <v>38</v>
      </c>
      <c r="B30" s="5"/>
      <c r="C30" s="5"/>
      <c r="D30" s="5"/>
      <c r="E30" s="205">
        <f>+P25</f>
        <v>0.16800000000000001</v>
      </c>
      <c r="F30" s="206"/>
      <c r="G30" s="44"/>
      <c r="H30" s="44"/>
      <c r="I30" s="13">
        <f>TRUNC(ROUND(SUM(I10,I12,I14,I16,I18)*$E30,0),0)</f>
        <v>0</v>
      </c>
      <c r="J30" s="13">
        <f>TRUNC(ROUND(SUM(J10,J12,J14,J16,J18)*$E30,0),0)</f>
        <v>0</v>
      </c>
      <c r="K30" s="13">
        <f t="shared" si="2"/>
        <v>0</v>
      </c>
      <c r="L30" s="13">
        <f t="shared" si="3"/>
        <v>0</v>
      </c>
      <c r="M30" s="13"/>
      <c r="N30" s="240" t="s">
        <v>142</v>
      </c>
      <c r="O30" s="241"/>
      <c r="P30" s="242"/>
    </row>
    <row r="31" spans="1:24" s="3" customFormat="1" x14ac:dyDescent="0.2">
      <c r="A31" s="5" t="s">
        <v>46</v>
      </c>
      <c r="B31" s="5"/>
      <c r="C31" s="5"/>
      <c r="D31" s="5"/>
      <c r="E31" s="205">
        <f>+P26</f>
        <v>5.7000000000000002E-2</v>
      </c>
      <c r="F31" s="206"/>
      <c r="G31" s="44"/>
      <c r="H31" s="44"/>
      <c r="I31" s="13">
        <f>TRUNC(ROUND((I23+I24)*$E31,0))</f>
        <v>0</v>
      </c>
      <c r="J31" s="13">
        <f>TRUNC(ROUND((J23+J24)*$E31,0))</f>
        <v>0</v>
      </c>
      <c r="K31" s="13">
        <f t="shared" si="2"/>
        <v>0</v>
      </c>
      <c r="L31" s="13">
        <f t="shared" si="3"/>
        <v>0</v>
      </c>
      <c r="M31" s="13"/>
      <c r="N31" s="240"/>
      <c r="O31" s="241"/>
      <c r="P31" s="242"/>
    </row>
    <row r="32" spans="1:24" s="3" customFormat="1" x14ac:dyDescent="0.2">
      <c r="A32" s="5" t="s">
        <v>18</v>
      </c>
      <c r="B32" s="5"/>
      <c r="C32" s="5"/>
      <c r="D32" s="5"/>
      <c r="E32" s="205">
        <f>+P27</f>
        <v>6.7000000000000004E-2</v>
      </c>
      <c r="F32" s="206"/>
      <c r="G32" s="44"/>
      <c r="H32" s="44"/>
      <c r="I32" s="13">
        <f>TRUNC(ROUND(I25*$E32,0),0)</f>
        <v>0</v>
      </c>
      <c r="J32" s="13">
        <f>TRUNC(ROUND(J25*$E32,0),0)</f>
        <v>0</v>
      </c>
      <c r="K32" s="13">
        <f t="shared" si="2"/>
        <v>0</v>
      </c>
      <c r="L32" s="13">
        <f t="shared" si="3"/>
        <v>0</v>
      </c>
      <c r="M32" s="13"/>
      <c r="N32" s="240"/>
      <c r="O32" s="241"/>
      <c r="P32" s="242"/>
    </row>
    <row r="33" spans="1:16" s="3" customFormat="1" x14ac:dyDescent="0.2">
      <c r="A33" s="5" t="s">
        <v>17</v>
      </c>
      <c r="B33" s="5"/>
      <c r="C33" s="5"/>
      <c r="D33" s="5"/>
      <c r="E33" s="205">
        <f>+P28</f>
        <v>7.0000000000000001E-3</v>
      </c>
      <c r="F33" s="206"/>
      <c r="G33" s="44"/>
      <c r="H33" s="44"/>
      <c r="I33" s="13">
        <f>IF(AND(I26&gt;0,TRUNC(ROUND(I26*$E33,0),0)=0),1,TRUNC(ROUND(I26*$E33,0),0))</f>
        <v>0</v>
      </c>
      <c r="J33" s="13">
        <f>IF(AND(J26&gt;0,TRUNC(ROUND(J26*$E33,0),0)=0),1,TRUNC(ROUND(J26*$E33,0),0))</f>
        <v>0</v>
      </c>
      <c r="K33" s="13">
        <f t="shared" si="2"/>
        <v>0</v>
      </c>
      <c r="L33" s="13">
        <f t="shared" si="3"/>
        <v>0</v>
      </c>
      <c r="M33" s="13"/>
      <c r="N33" s="240"/>
      <c r="O33" s="241"/>
      <c r="P33" s="242"/>
    </row>
    <row r="34" spans="1:16" s="3" customFormat="1" x14ac:dyDescent="0.2">
      <c r="A34" s="6" t="s">
        <v>1</v>
      </c>
      <c r="B34" s="6"/>
      <c r="C34" s="6"/>
      <c r="D34" s="6"/>
      <c r="E34" s="6"/>
      <c r="F34" s="6"/>
      <c r="G34" s="6"/>
      <c r="H34" s="6"/>
      <c r="I34" s="14">
        <f>SUM(I29:I33)</f>
        <v>0</v>
      </c>
      <c r="J34" s="14">
        <f>SUM(J29:J33)</f>
        <v>0</v>
      </c>
      <c r="K34" s="14">
        <f t="shared" si="2"/>
        <v>0</v>
      </c>
      <c r="L34" s="14">
        <f t="shared" si="3"/>
        <v>0</v>
      </c>
      <c r="M34" s="14"/>
      <c r="N34" s="240"/>
      <c r="O34" s="241"/>
      <c r="P34" s="242"/>
    </row>
    <row r="35" spans="1:16" s="3" customFormat="1" x14ac:dyDescent="0.2">
      <c r="A35" s="10" t="s">
        <v>8</v>
      </c>
      <c r="B35" s="10"/>
      <c r="C35" s="10"/>
      <c r="D35" s="10"/>
      <c r="E35" s="10"/>
      <c r="F35" s="10"/>
      <c r="G35" s="10"/>
      <c r="H35" s="10"/>
      <c r="I35" s="15">
        <f>SUM(I27,I34)</f>
        <v>0</v>
      </c>
      <c r="J35" s="15">
        <f>SUM(J27,J34)</f>
        <v>0</v>
      </c>
      <c r="K35" s="15">
        <f t="shared" si="2"/>
        <v>0</v>
      </c>
      <c r="L35" s="15">
        <f t="shared" si="3"/>
        <v>0</v>
      </c>
      <c r="M35" s="15"/>
      <c r="N35" s="243"/>
      <c r="O35" s="244"/>
      <c r="P35" s="245"/>
    </row>
    <row r="36" spans="1:16" s="3" customFormat="1" x14ac:dyDescent="0.2">
      <c r="A36" s="5"/>
      <c r="B36" s="5"/>
      <c r="C36" s="5"/>
      <c r="D36" s="5"/>
      <c r="E36" s="5"/>
      <c r="F36" s="5"/>
      <c r="G36" s="5"/>
      <c r="H36" s="5"/>
      <c r="I36" s="16"/>
      <c r="J36" s="16"/>
      <c r="K36" s="16"/>
      <c r="L36" s="16"/>
      <c r="M36" s="13"/>
      <c r="N36" s="243"/>
      <c r="O36" s="244"/>
      <c r="P36" s="245"/>
    </row>
    <row r="37" spans="1:16" s="3" customFormat="1" ht="13.5" thickBot="1" x14ac:dyDescent="0.25">
      <c r="A37" s="5" t="s">
        <v>22</v>
      </c>
      <c r="B37" s="5"/>
      <c r="C37" s="5"/>
      <c r="D37" s="5"/>
      <c r="E37" s="5"/>
      <c r="F37" s="5"/>
      <c r="G37" s="5"/>
      <c r="H37" s="5"/>
      <c r="I37" s="13"/>
      <c r="J37" s="13"/>
      <c r="K37" s="13">
        <f t="shared" ref="K37:K41" si="4">SUM($I37)</f>
        <v>0</v>
      </c>
      <c r="L37" s="13">
        <f t="shared" ref="L37:L41" si="5">SUM($J37)</f>
        <v>0</v>
      </c>
      <c r="M37" s="13"/>
      <c r="N37" s="246"/>
      <c r="O37" s="247"/>
      <c r="P37" s="248"/>
    </row>
    <row r="38" spans="1:16" s="3" customFormat="1" ht="13.5" thickTop="1" x14ac:dyDescent="0.2">
      <c r="A38" s="5" t="s">
        <v>21</v>
      </c>
      <c r="B38" s="10"/>
      <c r="C38" s="10"/>
      <c r="D38" s="10"/>
      <c r="E38" s="10"/>
      <c r="F38" s="10"/>
      <c r="G38" s="10"/>
      <c r="H38" s="10"/>
      <c r="I38" s="13"/>
      <c r="J38" s="13"/>
      <c r="K38" s="13">
        <f t="shared" si="4"/>
        <v>0</v>
      </c>
      <c r="L38" s="13">
        <f t="shared" si="5"/>
        <v>0</v>
      </c>
      <c r="M38" s="13"/>
      <c r="O38" s="83"/>
    </row>
    <row r="39" spans="1:16" s="3" customFormat="1" x14ac:dyDescent="0.2">
      <c r="A39" s="219" t="s">
        <v>43</v>
      </c>
      <c r="B39" s="219"/>
      <c r="C39" s="219"/>
      <c r="D39" s="219"/>
      <c r="E39" s="219"/>
      <c r="F39" s="219"/>
      <c r="G39" s="219"/>
      <c r="H39" s="219"/>
      <c r="I39" s="13"/>
      <c r="J39" s="13"/>
      <c r="K39" s="13">
        <f t="shared" si="4"/>
        <v>0</v>
      </c>
      <c r="L39" s="13">
        <f t="shared" si="5"/>
        <v>0</v>
      </c>
      <c r="M39" s="13"/>
      <c r="O39" s="83"/>
    </row>
    <row r="40" spans="1:16" s="3" customFormat="1" x14ac:dyDescent="0.2">
      <c r="A40" s="219" t="s">
        <v>24</v>
      </c>
      <c r="B40" s="219"/>
      <c r="C40" s="5"/>
      <c r="D40" s="5"/>
      <c r="E40" s="5"/>
      <c r="F40" s="5"/>
      <c r="G40" s="5"/>
      <c r="H40" s="5"/>
      <c r="I40" s="13"/>
      <c r="J40" s="13"/>
      <c r="K40" s="13">
        <f t="shared" si="4"/>
        <v>0</v>
      </c>
      <c r="L40" s="13">
        <f t="shared" si="5"/>
        <v>0</v>
      </c>
      <c r="M40" s="13"/>
    </row>
    <row r="41" spans="1:16" s="3" customFormat="1" x14ac:dyDescent="0.2">
      <c r="A41" s="219" t="s">
        <v>136</v>
      </c>
      <c r="B41" s="219"/>
      <c r="C41" s="219"/>
      <c r="D41" s="219"/>
      <c r="E41" s="219"/>
      <c r="F41" s="219"/>
      <c r="G41" s="219"/>
      <c r="H41" s="219"/>
      <c r="I41" s="13"/>
      <c r="J41" s="13"/>
      <c r="K41" s="13">
        <f t="shared" si="4"/>
        <v>0</v>
      </c>
      <c r="L41" s="13">
        <f t="shared" si="5"/>
        <v>0</v>
      </c>
      <c r="M41" s="13"/>
    </row>
    <row r="42" spans="1:16" s="3" customFormat="1" x14ac:dyDescent="0.2">
      <c r="A42" s="219" t="s">
        <v>41</v>
      </c>
      <c r="B42" s="219"/>
      <c r="C42" s="219"/>
      <c r="D42" s="219"/>
      <c r="E42" s="219"/>
      <c r="F42" s="219"/>
      <c r="G42" s="219"/>
      <c r="H42" s="219"/>
      <c r="I42" s="16"/>
      <c r="J42" s="16"/>
      <c r="K42" s="16"/>
      <c r="L42" s="16"/>
      <c r="M42" s="13"/>
    </row>
    <row r="43" spans="1:16" s="3" customFormat="1" x14ac:dyDescent="0.2">
      <c r="A43" s="219"/>
      <c r="B43" s="219"/>
      <c r="C43" s="219"/>
      <c r="D43" s="219"/>
      <c r="E43" s="219"/>
      <c r="F43" s="219"/>
      <c r="G43" s="219"/>
      <c r="H43" s="219"/>
      <c r="I43" s="178"/>
      <c r="J43" s="13"/>
      <c r="K43" s="13">
        <f t="shared" ref="K43:K49" si="6">SUM($I43)</f>
        <v>0</v>
      </c>
      <c r="L43" s="13">
        <f t="shared" ref="L43:L49" si="7">SUM($J43)</f>
        <v>0</v>
      </c>
      <c r="M43" s="13"/>
    </row>
    <row r="44" spans="1:16" s="3" customFormat="1" x14ac:dyDescent="0.2">
      <c r="A44" s="219"/>
      <c r="B44" s="219"/>
      <c r="C44" s="219"/>
      <c r="D44" s="219"/>
      <c r="E44" s="219"/>
      <c r="F44" s="219"/>
      <c r="G44" s="219"/>
      <c r="H44" s="219"/>
      <c r="I44" s="13"/>
      <c r="J44" s="13"/>
      <c r="K44" s="13">
        <f t="shared" si="6"/>
        <v>0</v>
      </c>
      <c r="L44" s="13">
        <f t="shared" si="7"/>
        <v>0</v>
      </c>
      <c r="M44" s="13"/>
    </row>
    <row r="45" spans="1:16" s="3" customFormat="1" x14ac:dyDescent="0.2">
      <c r="A45" s="219"/>
      <c r="B45" s="219"/>
      <c r="C45" s="219"/>
      <c r="D45" s="219"/>
      <c r="E45" s="219"/>
      <c r="F45" s="219"/>
      <c r="G45" s="219"/>
      <c r="H45" s="219"/>
      <c r="I45" s="13"/>
      <c r="J45" s="13"/>
      <c r="K45" s="13">
        <f t="shared" si="6"/>
        <v>0</v>
      </c>
      <c r="L45" s="13">
        <f t="shared" si="7"/>
        <v>0</v>
      </c>
      <c r="M45" s="13"/>
    </row>
    <row r="46" spans="1:16" s="3" customFormat="1" x14ac:dyDescent="0.2">
      <c r="A46" s="219"/>
      <c r="B46" s="219"/>
      <c r="C46" s="219"/>
      <c r="D46" s="219"/>
      <c r="E46" s="219"/>
      <c r="F46" s="219"/>
      <c r="G46" s="219"/>
      <c r="H46" s="219"/>
      <c r="I46" s="13"/>
      <c r="J46" s="13"/>
      <c r="K46" s="13">
        <f t="shared" si="6"/>
        <v>0</v>
      </c>
      <c r="L46" s="13">
        <f t="shared" si="7"/>
        <v>0</v>
      </c>
      <c r="M46" s="13"/>
    </row>
    <row r="47" spans="1:16" s="3" customFormat="1" x14ac:dyDescent="0.2">
      <c r="A47" s="219"/>
      <c r="B47" s="219"/>
      <c r="C47" s="219"/>
      <c r="D47" s="219"/>
      <c r="E47" s="219"/>
      <c r="F47" s="219"/>
      <c r="G47" s="219"/>
      <c r="H47" s="219"/>
      <c r="I47" s="13"/>
      <c r="J47" s="13"/>
      <c r="K47" s="13">
        <f t="shared" si="6"/>
        <v>0</v>
      </c>
      <c r="L47" s="13">
        <f t="shared" si="7"/>
        <v>0</v>
      </c>
      <c r="M47" s="13"/>
    </row>
    <row r="48" spans="1:16" s="3" customFormat="1" x14ac:dyDescent="0.2">
      <c r="A48" s="219"/>
      <c r="B48" s="219"/>
      <c r="C48" s="219"/>
      <c r="D48" s="219"/>
      <c r="E48" s="219"/>
      <c r="F48" s="219"/>
      <c r="G48" s="219"/>
      <c r="H48" s="219"/>
      <c r="I48" s="13"/>
      <c r="J48" s="13"/>
      <c r="K48" s="13">
        <f t="shared" si="6"/>
        <v>0</v>
      </c>
      <c r="L48" s="13">
        <f t="shared" si="7"/>
        <v>0</v>
      </c>
      <c r="M48" s="13"/>
    </row>
    <row r="49" spans="1:18" s="4" customFormat="1" x14ac:dyDescent="0.2">
      <c r="A49" s="10" t="s">
        <v>23</v>
      </c>
      <c r="B49" s="5"/>
      <c r="C49" s="5"/>
      <c r="D49" s="5"/>
      <c r="E49" s="5"/>
      <c r="F49" s="5"/>
      <c r="G49" s="5"/>
      <c r="H49" s="5"/>
      <c r="I49" s="15">
        <f>TRUNC(ROUND(SUM(I43:I48),0),0)</f>
        <v>0</v>
      </c>
      <c r="J49" s="15">
        <f>TRUNC(ROUND(SUM(J43:J48),0),0)</f>
        <v>0</v>
      </c>
      <c r="K49" s="15">
        <f t="shared" si="6"/>
        <v>0</v>
      </c>
      <c r="L49" s="15">
        <f t="shared" si="7"/>
        <v>0</v>
      </c>
      <c r="M49" s="15"/>
    </row>
    <row r="50" spans="1:18" s="2" customFormat="1" x14ac:dyDescent="0.2">
      <c r="A50" s="10"/>
      <c r="B50" s="5"/>
      <c r="C50" s="5"/>
      <c r="D50" s="5"/>
      <c r="E50" s="5"/>
      <c r="F50" s="5"/>
      <c r="G50" s="5"/>
      <c r="H50" s="5"/>
      <c r="I50" s="19"/>
      <c r="J50" s="19"/>
      <c r="K50" s="19"/>
      <c r="L50" s="19"/>
      <c r="M50" s="15"/>
    </row>
    <row r="51" spans="1:18" s="2" customFormat="1" x14ac:dyDescent="0.2">
      <c r="A51" s="222" t="s">
        <v>34</v>
      </c>
      <c r="B51" s="222"/>
      <c r="C51" s="222"/>
      <c r="D51" s="222"/>
      <c r="E51" s="222"/>
      <c r="F51" s="222"/>
      <c r="G51" s="222"/>
      <c r="H51" s="222"/>
      <c r="I51" s="14">
        <f>SUM(I35,I37:I41,I49)</f>
        <v>0</v>
      </c>
      <c r="J51" s="14">
        <f>SUM(J35,J37:J41,J49)</f>
        <v>0</v>
      </c>
      <c r="K51" s="14">
        <f>SUM($I51)</f>
        <v>0</v>
      </c>
      <c r="L51" s="14">
        <f>SUM($J51)</f>
        <v>0</v>
      </c>
      <c r="M51" s="14"/>
    </row>
    <row r="52" spans="1:18" s="2" customFormat="1" x14ac:dyDescent="0.2">
      <c r="A52" s="6"/>
      <c r="B52" s="6"/>
      <c r="C52" s="6"/>
      <c r="D52" s="6"/>
      <c r="E52" s="6"/>
      <c r="F52" s="6"/>
      <c r="G52" s="6"/>
      <c r="H52" s="6"/>
      <c r="I52" s="14"/>
      <c r="J52" s="14"/>
      <c r="K52" s="14"/>
      <c r="L52" s="14"/>
      <c r="M52" s="14"/>
    </row>
    <row r="53" spans="1:18" s="2" customFormat="1" x14ac:dyDescent="0.2">
      <c r="A53" s="8" t="s">
        <v>7</v>
      </c>
      <c r="B53" s="8"/>
      <c r="C53" s="8"/>
      <c r="D53" s="220">
        <v>0.5</v>
      </c>
      <c r="E53" s="221"/>
      <c r="F53" s="8"/>
      <c r="G53" s="8"/>
      <c r="H53" s="8"/>
      <c r="I53" s="15">
        <f>TRUNC(ROUND(I51*$D$53,0),0)</f>
        <v>0</v>
      </c>
      <c r="J53" s="15"/>
      <c r="K53" s="15">
        <f>SUM($I53)</f>
        <v>0</v>
      </c>
      <c r="L53" s="15"/>
      <c r="M53" s="15"/>
      <c r="N53" s="169" t="s">
        <v>158</v>
      </c>
      <c r="O53" s="170"/>
      <c r="P53" s="251" t="s">
        <v>172</v>
      </c>
      <c r="Q53" s="252"/>
      <c r="R53" s="180" t="str">
        <f>IF(O55&lt;O54, "Yes", "No")</f>
        <v>No</v>
      </c>
    </row>
    <row r="54" spans="1:18" s="2" customFormat="1" x14ac:dyDescent="0.2">
      <c r="A54" s="8" t="s">
        <v>51</v>
      </c>
      <c r="B54" s="8"/>
      <c r="C54" s="8"/>
      <c r="D54" s="220">
        <v>0</v>
      </c>
      <c r="E54" s="221"/>
      <c r="F54" s="8"/>
      <c r="G54" s="8"/>
      <c r="H54" s="8"/>
      <c r="I54" s="15"/>
      <c r="J54" s="15">
        <f>TRUNC(ROUND(I51*$D$54,0),0)</f>
        <v>0</v>
      </c>
      <c r="K54" s="15"/>
      <c r="L54" s="15">
        <f>SUM($J54)</f>
        <v>0</v>
      </c>
      <c r="M54" s="15"/>
      <c r="N54" s="170" t="s">
        <v>159</v>
      </c>
      <c r="O54" s="171">
        <f>(K51+K56)*0.5</f>
        <v>0</v>
      </c>
      <c r="P54" s="179"/>
      <c r="Q54" s="32" t="s">
        <v>173</v>
      </c>
      <c r="R54" s="181" t="str">
        <f>IF(O55&lt;O54, O54-O55, "N/A")</f>
        <v>N/A</v>
      </c>
    </row>
    <row r="55" spans="1:18" s="2" customFormat="1" x14ac:dyDescent="0.2">
      <c r="A55" s="8" t="s">
        <v>52</v>
      </c>
      <c r="B55" s="8"/>
      <c r="C55" s="8"/>
      <c r="D55" s="220">
        <v>0</v>
      </c>
      <c r="E55" s="221"/>
      <c r="F55" s="8"/>
      <c r="G55" s="8"/>
      <c r="H55" s="8"/>
      <c r="I55" s="15"/>
      <c r="J55" s="15">
        <f>TRUNC(ROUND(J51*$D$55,0),0)</f>
        <v>0</v>
      </c>
      <c r="K55" s="15"/>
      <c r="L55" s="15">
        <f>SUM($J55)</f>
        <v>0</v>
      </c>
      <c r="M55" s="15"/>
      <c r="N55" s="170" t="s">
        <v>160</v>
      </c>
      <c r="O55" s="171">
        <f>K81*0.42857</f>
        <v>0</v>
      </c>
      <c r="P55" s="179"/>
    </row>
    <row r="56" spans="1:18" s="2" customFormat="1" x14ac:dyDescent="0.2">
      <c r="A56" s="25" t="s">
        <v>33</v>
      </c>
      <c r="B56" s="8"/>
      <c r="C56" s="8"/>
      <c r="D56" s="30"/>
      <c r="E56" s="8"/>
      <c r="F56" s="8"/>
      <c r="G56" s="8"/>
      <c r="H56" s="8"/>
      <c r="I56" s="14">
        <f>TRUNC(ROUND(S100,0),0)</f>
        <v>0</v>
      </c>
      <c r="J56" s="14"/>
      <c r="K56" s="14">
        <f t="shared" ref="K56:K57" si="8">SUM($I56)</f>
        <v>0</v>
      </c>
      <c r="L56" s="14"/>
      <c r="M56" s="14"/>
      <c r="N56" s="175" t="s">
        <v>161</v>
      </c>
      <c r="O56" s="177">
        <f>IF(O54&lt;O55,O54,O55)</f>
        <v>0</v>
      </c>
    </row>
    <row r="57" spans="1:18" s="11" customFormat="1" thickBot="1" x14ac:dyDescent="0.25">
      <c r="A57" s="8" t="s">
        <v>25</v>
      </c>
      <c r="B57" s="8"/>
      <c r="C57" s="8"/>
      <c r="D57" s="220">
        <v>0.1</v>
      </c>
      <c r="E57" s="221"/>
      <c r="F57" s="8"/>
      <c r="G57" s="8"/>
      <c r="H57" s="8"/>
      <c r="I57" s="15">
        <f>TRUNC(ROUND(I56*$D$57,0),0)</f>
        <v>0</v>
      </c>
      <c r="J57" s="15"/>
      <c r="K57" s="15">
        <f t="shared" si="8"/>
        <v>0</v>
      </c>
      <c r="L57" s="15"/>
      <c r="M57" s="15"/>
    </row>
    <row r="58" spans="1:18" s="3" customFormat="1" ht="26.25" customHeight="1" x14ac:dyDescent="0.25">
      <c r="A58" s="225" t="s">
        <v>30</v>
      </c>
      <c r="B58" s="225"/>
      <c r="C58" s="225"/>
      <c r="D58" s="225"/>
      <c r="E58" s="225"/>
      <c r="F58" s="225"/>
      <c r="G58" s="225"/>
      <c r="H58" s="225"/>
      <c r="I58" s="19"/>
      <c r="J58" s="19"/>
      <c r="K58" s="19"/>
      <c r="L58" s="19"/>
      <c r="M58" s="15"/>
      <c r="N58" s="188" t="s">
        <v>169</v>
      </c>
      <c r="O58" s="189"/>
      <c r="P58" s="189"/>
      <c r="Q58" s="189"/>
      <c r="R58" s="190"/>
    </row>
    <row r="59" spans="1:18" s="3" customFormat="1" x14ac:dyDescent="0.2">
      <c r="A59" s="5" t="s">
        <v>54</v>
      </c>
      <c r="B59" s="223" t="s">
        <v>20</v>
      </c>
      <c r="C59" s="224"/>
      <c r="D59" s="224"/>
      <c r="E59" s="82">
        <v>21</v>
      </c>
      <c r="F59" s="223" t="s">
        <v>44</v>
      </c>
      <c r="G59" s="224"/>
      <c r="H59" s="111">
        <f>Q67</f>
        <v>551.30040000000008</v>
      </c>
      <c r="I59" s="13">
        <f>TRUNC(ROUND($E59*$H59*($D23+$D24),0),0)</f>
        <v>0</v>
      </c>
      <c r="J59" s="13"/>
      <c r="K59" s="13">
        <f t="shared" ref="K59:K84" si="9">SUM($I59)</f>
        <v>0</v>
      </c>
      <c r="L59" s="13">
        <f t="shared" ref="L59:L84" si="10">SUM($J59)</f>
        <v>0</v>
      </c>
      <c r="M59" s="13"/>
      <c r="N59" s="126"/>
      <c r="O59" s="127"/>
      <c r="P59" s="143" t="s">
        <v>143</v>
      </c>
      <c r="Q59" s="128" t="s">
        <v>144</v>
      </c>
      <c r="R59" s="129"/>
    </row>
    <row r="60" spans="1:18" s="3" customFormat="1" x14ac:dyDescent="0.2">
      <c r="A60" s="219" t="s">
        <v>123</v>
      </c>
      <c r="B60" s="219"/>
      <c r="C60" s="219"/>
      <c r="D60" s="219"/>
      <c r="E60" s="219"/>
      <c r="F60" s="219"/>
      <c r="G60" s="219"/>
      <c r="H60" s="219"/>
      <c r="I60" s="13"/>
      <c r="J60" s="13"/>
      <c r="K60" s="13">
        <f t="shared" si="9"/>
        <v>0</v>
      </c>
      <c r="L60" s="13">
        <f>SUM($J60)</f>
        <v>0</v>
      </c>
      <c r="M60" s="13"/>
      <c r="N60" s="191" t="s">
        <v>103</v>
      </c>
      <c r="O60" s="192"/>
      <c r="P60" s="130">
        <v>583.11</v>
      </c>
      <c r="Q60" s="130">
        <f>P60*1.05</f>
        <v>612.26550000000009</v>
      </c>
      <c r="R60" s="131"/>
    </row>
    <row r="61" spans="1:18" s="3" customFormat="1" x14ac:dyDescent="0.2">
      <c r="A61" s="5" t="s">
        <v>128</v>
      </c>
      <c r="B61" s="5"/>
      <c r="C61" s="5"/>
      <c r="D61" s="5"/>
      <c r="E61" s="5"/>
      <c r="F61" s="5"/>
      <c r="G61" s="5"/>
      <c r="H61" s="5"/>
      <c r="I61" s="13"/>
      <c r="J61" s="13"/>
      <c r="K61" s="13">
        <f t="shared" si="9"/>
        <v>0</v>
      </c>
      <c r="L61" s="13">
        <f>SUM($J61)</f>
        <v>0</v>
      </c>
      <c r="M61" s="13"/>
      <c r="N61" s="191" t="s">
        <v>151</v>
      </c>
      <c r="O61" s="192"/>
      <c r="P61" s="130">
        <f>P62+159.26</f>
        <v>596.79999999999995</v>
      </c>
      <c r="Q61" s="130">
        <f t="shared" ref="Q61:Q63" si="11">P61*1.05</f>
        <v>626.64</v>
      </c>
      <c r="R61" s="131"/>
    </row>
    <row r="62" spans="1:18" s="3" customFormat="1" x14ac:dyDescent="0.2">
      <c r="A62" s="219" t="s">
        <v>55</v>
      </c>
      <c r="B62" s="219"/>
      <c r="C62" s="219"/>
      <c r="D62" s="219"/>
      <c r="E62" s="219"/>
      <c r="F62" s="219"/>
      <c r="G62" s="219"/>
      <c r="H62" s="219"/>
      <c r="I62" s="13"/>
      <c r="J62" s="13"/>
      <c r="K62" s="13">
        <f t="shared" si="9"/>
        <v>0</v>
      </c>
      <c r="L62" s="13">
        <f>SUM($J62)</f>
        <v>0</v>
      </c>
      <c r="M62" s="13"/>
      <c r="N62" s="191" t="s">
        <v>104</v>
      </c>
      <c r="O62" s="192"/>
      <c r="P62" s="130">
        <v>437.54</v>
      </c>
      <c r="Q62" s="130">
        <f t="shared" si="11"/>
        <v>459.41700000000003</v>
      </c>
      <c r="R62" s="131"/>
    </row>
    <row r="63" spans="1:18" s="3" customFormat="1" x14ac:dyDescent="0.2">
      <c r="A63" s="219" t="s">
        <v>119</v>
      </c>
      <c r="B63" s="219"/>
      <c r="C63" s="219"/>
      <c r="D63" s="219"/>
      <c r="E63" s="219"/>
      <c r="F63" s="219"/>
      <c r="G63" s="219"/>
      <c r="H63" s="219"/>
      <c r="I63" s="13"/>
      <c r="J63" s="13"/>
      <c r="K63" s="13">
        <f t="shared" si="9"/>
        <v>0</v>
      </c>
      <c r="L63" s="13">
        <f t="shared" si="10"/>
        <v>0</v>
      </c>
      <c r="M63" s="13"/>
      <c r="N63" s="135"/>
      <c r="O63" s="136" t="s">
        <v>149</v>
      </c>
      <c r="P63" s="130">
        <v>516.67999999999995</v>
      </c>
      <c r="Q63" s="130">
        <f t="shared" si="11"/>
        <v>542.51400000000001</v>
      </c>
      <c r="R63" s="131"/>
    </row>
    <row r="64" spans="1:18" s="3" customFormat="1" x14ac:dyDescent="0.2">
      <c r="A64" s="219" t="s">
        <v>139</v>
      </c>
      <c r="B64" s="219"/>
      <c r="C64" s="219"/>
      <c r="D64" s="219"/>
      <c r="E64" s="219"/>
      <c r="F64" s="219"/>
      <c r="G64" s="219"/>
      <c r="H64" s="219"/>
      <c r="I64" s="13"/>
      <c r="J64" s="13"/>
      <c r="K64" s="13">
        <f t="shared" si="9"/>
        <v>0</v>
      </c>
      <c r="L64" s="13">
        <f t="shared" si="10"/>
        <v>0</v>
      </c>
      <c r="M64" s="13"/>
      <c r="N64" s="132"/>
      <c r="O64" s="133"/>
      <c r="P64" s="133"/>
      <c r="Q64" s="133"/>
      <c r="R64" s="134"/>
    </row>
    <row r="65" spans="1:18" s="3" customFormat="1" x14ac:dyDescent="0.2">
      <c r="A65" s="219" t="s">
        <v>120</v>
      </c>
      <c r="B65" s="219"/>
      <c r="C65" s="219"/>
      <c r="D65" s="219"/>
      <c r="E65" s="219"/>
      <c r="F65" s="219"/>
      <c r="G65" s="219"/>
      <c r="H65" s="219"/>
      <c r="I65" s="13"/>
      <c r="J65" s="13"/>
      <c r="K65" s="13">
        <f t="shared" si="9"/>
        <v>0</v>
      </c>
      <c r="L65" s="13">
        <f t="shared" si="10"/>
        <v>0</v>
      </c>
      <c r="M65" s="13"/>
      <c r="N65" s="137" t="s">
        <v>112</v>
      </c>
      <c r="O65" s="138" t="s">
        <v>152</v>
      </c>
      <c r="P65" s="138" t="s">
        <v>114</v>
      </c>
      <c r="Q65" s="138" t="s">
        <v>105</v>
      </c>
      <c r="R65" s="139" t="s">
        <v>145</v>
      </c>
    </row>
    <row r="66" spans="1:18" s="3" customFormat="1" x14ac:dyDescent="0.2">
      <c r="A66" s="219" t="s">
        <v>121</v>
      </c>
      <c r="B66" s="219"/>
      <c r="C66" s="219"/>
      <c r="D66" s="219"/>
      <c r="E66" s="219"/>
      <c r="F66" s="219"/>
      <c r="G66" s="219"/>
      <c r="H66" s="219"/>
      <c r="I66" s="13"/>
      <c r="J66" s="13"/>
      <c r="K66" s="13">
        <f t="shared" si="9"/>
        <v>0</v>
      </c>
      <c r="L66" s="13">
        <f t="shared" si="10"/>
        <v>0</v>
      </c>
      <c r="M66" s="13"/>
      <c r="N66" s="140" t="s">
        <v>116</v>
      </c>
      <c r="O66" s="141">
        <f>P62</f>
        <v>437.54</v>
      </c>
      <c r="P66" s="141">
        <v>91.88</v>
      </c>
      <c r="Q66" s="141">
        <f>O66+P66</f>
        <v>529.42000000000007</v>
      </c>
      <c r="R66" s="142">
        <v>0.2</v>
      </c>
    </row>
    <row r="67" spans="1:18" s="3" customFormat="1" x14ac:dyDescent="0.2">
      <c r="A67" s="219" t="s">
        <v>122</v>
      </c>
      <c r="B67" s="219"/>
      <c r="C67" s="219"/>
      <c r="D67" s="219"/>
      <c r="E67" s="219"/>
      <c r="F67" s="219"/>
      <c r="G67" s="219"/>
      <c r="H67" s="219"/>
      <c r="I67" s="13"/>
      <c r="J67" s="13"/>
      <c r="K67" s="13">
        <f>SUM($I67)</f>
        <v>0</v>
      </c>
      <c r="L67" s="13">
        <f>SUM($J67)</f>
        <v>0</v>
      </c>
      <c r="M67" s="13"/>
      <c r="N67" s="140" t="s">
        <v>117</v>
      </c>
      <c r="O67" s="141">
        <f>O66*1.05</f>
        <v>459.41700000000003</v>
      </c>
      <c r="P67" s="141">
        <f>O67*R67</f>
        <v>91.883400000000009</v>
      </c>
      <c r="Q67" s="141">
        <f>O67+P67</f>
        <v>551.30040000000008</v>
      </c>
      <c r="R67" s="142">
        <v>0.2</v>
      </c>
    </row>
    <row r="68" spans="1:18" s="3" customFormat="1" x14ac:dyDescent="0.2">
      <c r="A68" s="219" t="s">
        <v>118</v>
      </c>
      <c r="B68" s="219"/>
      <c r="C68" s="219"/>
      <c r="D68" s="219"/>
      <c r="E68" s="219"/>
      <c r="F68" s="219"/>
      <c r="G68" s="219"/>
      <c r="H68" s="219"/>
      <c r="I68" s="13"/>
      <c r="J68" s="13"/>
      <c r="K68" s="13">
        <f t="shared" si="9"/>
        <v>0</v>
      </c>
      <c r="L68" s="13">
        <f t="shared" si="10"/>
        <v>0</v>
      </c>
      <c r="M68" s="13"/>
      <c r="N68" s="140" t="s">
        <v>146</v>
      </c>
      <c r="O68" s="141">
        <f t="shared" ref="O68:O70" si="12">O67*1.05</f>
        <v>482.38785000000007</v>
      </c>
      <c r="P68" s="141">
        <f t="shared" ref="P68:P70" si="13">O68*R68</f>
        <v>96.477570000000014</v>
      </c>
      <c r="Q68" s="141">
        <f>O68+P68</f>
        <v>578.86542000000009</v>
      </c>
      <c r="R68" s="142">
        <v>0.2</v>
      </c>
    </row>
    <row r="69" spans="1:18" s="3" customFormat="1" x14ac:dyDescent="0.2">
      <c r="A69" s="219" t="s">
        <v>138</v>
      </c>
      <c r="B69" s="219"/>
      <c r="C69" s="219"/>
      <c r="D69" s="219"/>
      <c r="E69" s="219"/>
      <c r="F69" s="219"/>
      <c r="G69" s="219"/>
      <c r="H69" s="219"/>
      <c r="I69" s="125"/>
      <c r="J69" s="125"/>
      <c r="K69" s="13">
        <f t="shared" si="9"/>
        <v>0</v>
      </c>
      <c r="L69" s="13">
        <f t="shared" si="10"/>
        <v>0</v>
      </c>
      <c r="M69" s="13"/>
      <c r="N69" s="140" t="s">
        <v>153</v>
      </c>
      <c r="O69" s="141">
        <f t="shared" si="12"/>
        <v>506.50724250000007</v>
      </c>
      <c r="P69" s="141">
        <f t="shared" si="13"/>
        <v>101.30144850000002</v>
      </c>
      <c r="Q69" s="141">
        <f>O69+P69</f>
        <v>607.80869100000007</v>
      </c>
      <c r="R69" s="142">
        <v>0.2</v>
      </c>
    </row>
    <row r="70" spans="1:18" s="3" customFormat="1" x14ac:dyDescent="0.2">
      <c r="A70" s="5" t="s">
        <v>135</v>
      </c>
      <c r="B70" s="5"/>
      <c r="C70" s="5"/>
      <c r="D70" s="5"/>
      <c r="E70" s="5"/>
      <c r="F70" s="5"/>
      <c r="G70" s="5"/>
      <c r="H70" s="5"/>
      <c r="I70" s="125"/>
      <c r="J70" s="125"/>
      <c r="K70" s="13">
        <f t="shared" si="9"/>
        <v>0</v>
      </c>
      <c r="L70" s="13">
        <f t="shared" si="10"/>
        <v>0</v>
      </c>
      <c r="M70" s="13"/>
      <c r="N70" s="140" t="s">
        <v>170</v>
      </c>
      <c r="O70" s="141">
        <f t="shared" si="12"/>
        <v>531.83260462500004</v>
      </c>
      <c r="P70" s="141">
        <f t="shared" si="13"/>
        <v>106.36652092500002</v>
      </c>
      <c r="Q70" s="141">
        <f>O70+P70</f>
        <v>638.19912555000008</v>
      </c>
      <c r="R70" s="142">
        <v>0.2</v>
      </c>
    </row>
    <row r="71" spans="1:18" s="3" customFormat="1" x14ac:dyDescent="0.2">
      <c r="A71" s="5" t="s">
        <v>98</v>
      </c>
      <c r="B71" s="5" t="s">
        <v>99</v>
      </c>
      <c r="C71" s="216"/>
      <c r="D71" s="217"/>
      <c r="E71" s="217"/>
      <c r="F71" s="217"/>
      <c r="G71" s="217"/>
      <c r="H71" s="218"/>
      <c r="I71" s="13"/>
      <c r="J71" s="13"/>
      <c r="K71" s="13">
        <f t="shared" si="9"/>
        <v>0</v>
      </c>
      <c r="L71" s="13">
        <f t="shared" si="10"/>
        <v>0</v>
      </c>
      <c r="M71" s="13"/>
      <c r="N71" s="132"/>
      <c r="O71" s="133"/>
      <c r="P71" s="133"/>
      <c r="Q71" s="133"/>
      <c r="R71" s="134"/>
    </row>
    <row r="72" spans="1:18" s="3" customFormat="1" x14ac:dyDescent="0.2">
      <c r="A72" s="5" t="s">
        <v>100</v>
      </c>
      <c r="B72" s="5" t="s">
        <v>99</v>
      </c>
      <c r="C72" s="216"/>
      <c r="D72" s="217"/>
      <c r="E72" s="217"/>
      <c r="F72" s="217"/>
      <c r="G72" s="217"/>
      <c r="H72" s="218"/>
      <c r="I72" s="13"/>
      <c r="J72" s="13"/>
      <c r="K72" s="13">
        <f t="shared" si="9"/>
        <v>0</v>
      </c>
      <c r="L72" s="13">
        <f t="shared" si="10"/>
        <v>0</v>
      </c>
      <c r="M72" s="13"/>
      <c r="N72" s="182" t="s">
        <v>147</v>
      </c>
      <c r="O72" s="183"/>
      <c r="P72" s="183"/>
      <c r="Q72" s="183"/>
      <c r="R72" s="184"/>
    </row>
    <row r="73" spans="1:18" s="3" customFormat="1" x14ac:dyDescent="0.2">
      <c r="A73" s="5" t="s">
        <v>101</v>
      </c>
      <c r="B73" s="5" t="s">
        <v>99</v>
      </c>
      <c r="C73" s="216"/>
      <c r="D73" s="217"/>
      <c r="E73" s="217"/>
      <c r="F73" s="217"/>
      <c r="G73" s="217"/>
      <c r="H73" s="218"/>
      <c r="I73" s="13"/>
      <c r="J73" s="13"/>
      <c r="K73" s="13">
        <f t="shared" si="9"/>
        <v>0</v>
      </c>
      <c r="L73" s="13">
        <f t="shared" si="10"/>
        <v>0</v>
      </c>
      <c r="M73" s="13"/>
      <c r="N73" s="185" t="s">
        <v>171</v>
      </c>
      <c r="O73" s="186"/>
      <c r="P73" s="186"/>
      <c r="Q73" s="186"/>
      <c r="R73" s="187"/>
    </row>
    <row r="74" spans="1:18" s="3" customFormat="1" ht="13.5" thickBot="1" x14ac:dyDescent="0.25">
      <c r="A74" s="5" t="s">
        <v>102</v>
      </c>
      <c r="B74" s="5" t="s">
        <v>99</v>
      </c>
      <c r="C74" s="216"/>
      <c r="D74" s="217"/>
      <c r="E74" s="217"/>
      <c r="F74" s="217"/>
      <c r="G74" s="217"/>
      <c r="H74" s="218"/>
      <c r="I74" s="13"/>
      <c r="J74" s="13"/>
      <c r="K74" s="13">
        <f t="shared" si="9"/>
        <v>0</v>
      </c>
      <c r="L74" s="13">
        <f t="shared" si="10"/>
        <v>0</v>
      </c>
      <c r="M74" s="13"/>
      <c r="N74" s="253" t="s">
        <v>154</v>
      </c>
      <c r="O74" s="254"/>
      <c r="P74" s="254"/>
      <c r="Q74" s="254"/>
      <c r="R74" s="255"/>
    </row>
    <row r="75" spans="1:18" s="3" customFormat="1" x14ac:dyDescent="0.2">
      <c r="A75" s="5" t="s">
        <v>106</v>
      </c>
      <c r="B75" s="5" t="s">
        <v>99</v>
      </c>
      <c r="C75" s="216"/>
      <c r="D75" s="217"/>
      <c r="E75" s="217"/>
      <c r="F75" s="217"/>
      <c r="G75" s="217"/>
      <c r="H75" s="218"/>
      <c r="I75" s="13"/>
      <c r="J75" s="13"/>
      <c r="K75" s="13">
        <f t="shared" si="9"/>
        <v>0</v>
      </c>
      <c r="L75" s="13">
        <f t="shared" si="10"/>
        <v>0</v>
      </c>
      <c r="M75" s="13"/>
    </row>
    <row r="76" spans="1:18" s="3" customFormat="1" x14ac:dyDescent="0.2">
      <c r="A76" s="5" t="s">
        <v>107</v>
      </c>
      <c r="B76" s="5" t="s">
        <v>99</v>
      </c>
      <c r="C76" s="216"/>
      <c r="D76" s="217"/>
      <c r="E76" s="217"/>
      <c r="F76" s="217"/>
      <c r="G76" s="217"/>
      <c r="H76" s="218"/>
      <c r="I76" s="13"/>
      <c r="J76" s="13"/>
      <c r="K76" s="13">
        <f t="shared" si="9"/>
        <v>0</v>
      </c>
      <c r="L76" s="13">
        <f t="shared" si="10"/>
        <v>0</v>
      </c>
      <c r="M76" s="13"/>
    </row>
    <row r="77" spans="1:18" s="3" customFormat="1" x14ac:dyDescent="0.2">
      <c r="A77" s="5" t="s">
        <v>108</v>
      </c>
      <c r="B77" s="5" t="s">
        <v>99</v>
      </c>
      <c r="C77" s="216"/>
      <c r="D77" s="217"/>
      <c r="E77" s="217"/>
      <c r="F77" s="217"/>
      <c r="G77" s="217"/>
      <c r="H77" s="218"/>
      <c r="I77" s="13"/>
      <c r="J77" s="13"/>
      <c r="K77" s="13">
        <f t="shared" si="9"/>
        <v>0</v>
      </c>
      <c r="L77" s="13">
        <f t="shared" si="10"/>
        <v>0</v>
      </c>
      <c r="M77" s="13"/>
    </row>
    <row r="78" spans="1:18" s="3" customFormat="1" x14ac:dyDescent="0.2">
      <c r="A78" s="5" t="s">
        <v>109</v>
      </c>
      <c r="B78" s="5" t="s">
        <v>99</v>
      </c>
      <c r="C78" s="216"/>
      <c r="D78" s="217"/>
      <c r="E78" s="217"/>
      <c r="F78" s="217"/>
      <c r="G78" s="217"/>
      <c r="H78" s="218"/>
      <c r="I78" s="13"/>
      <c r="J78" s="13"/>
      <c r="K78" s="13">
        <f t="shared" si="9"/>
        <v>0</v>
      </c>
      <c r="L78" s="13">
        <f t="shared" si="10"/>
        <v>0</v>
      </c>
      <c r="M78" s="13"/>
    </row>
    <row r="79" spans="1:18" s="3" customFormat="1" x14ac:dyDescent="0.2">
      <c r="A79" s="5" t="s">
        <v>110</v>
      </c>
      <c r="B79" s="5" t="s">
        <v>99</v>
      </c>
      <c r="C79" s="216"/>
      <c r="D79" s="217"/>
      <c r="E79" s="217"/>
      <c r="F79" s="217"/>
      <c r="G79" s="217"/>
      <c r="H79" s="218"/>
      <c r="I79" s="13"/>
      <c r="J79" s="13"/>
      <c r="K79" s="13">
        <f t="shared" si="9"/>
        <v>0</v>
      </c>
      <c r="L79" s="13">
        <f t="shared" si="10"/>
        <v>0</v>
      </c>
      <c r="M79" s="13"/>
    </row>
    <row r="80" spans="1:18" s="3" customFormat="1" x14ac:dyDescent="0.2">
      <c r="A80" s="5" t="s">
        <v>111</v>
      </c>
      <c r="B80" s="5" t="s">
        <v>99</v>
      </c>
      <c r="C80" s="216"/>
      <c r="D80" s="217"/>
      <c r="E80" s="217"/>
      <c r="F80" s="217"/>
      <c r="G80" s="217"/>
      <c r="H80" s="218"/>
      <c r="I80" s="13"/>
      <c r="J80" s="13"/>
      <c r="K80" s="13">
        <f t="shared" si="9"/>
        <v>0</v>
      </c>
      <c r="L80" s="13">
        <f t="shared" si="10"/>
        <v>0</v>
      </c>
      <c r="M80" s="13"/>
    </row>
    <row r="81" spans="1:20" s="3" customFormat="1" x14ac:dyDescent="0.2">
      <c r="A81" s="7" t="s">
        <v>5</v>
      </c>
      <c r="B81" s="7"/>
      <c r="C81" s="7"/>
      <c r="D81" s="7"/>
      <c r="E81" s="7"/>
      <c r="F81" s="7"/>
      <c r="G81" s="7"/>
      <c r="H81" s="7"/>
      <c r="I81" s="15">
        <f>TRUNC(ROUND(SUM(I35,I37:I41,I49,I59:I80),0),0)</f>
        <v>0</v>
      </c>
      <c r="J81" s="15">
        <f>TRUNC(ROUND(SUM(J35,J37:J41,J49,J59:J80),0),0)</f>
        <v>0</v>
      </c>
      <c r="K81" s="15">
        <f t="shared" si="9"/>
        <v>0</v>
      </c>
      <c r="L81" s="15">
        <f t="shared" si="10"/>
        <v>0</v>
      </c>
      <c r="M81" s="15"/>
    </row>
    <row r="82" spans="1:20" s="3" customFormat="1" x14ac:dyDescent="0.2">
      <c r="A82" s="10" t="s">
        <v>6</v>
      </c>
      <c r="B82" s="10"/>
      <c r="C82" s="10"/>
      <c r="D82" s="10"/>
      <c r="E82" s="10"/>
      <c r="F82" s="10"/>
      <c r="G82" s="10"/>
      <c r="H82" s="10"/>
      <c r="I82" s="12">
        <f>SUM(I53,I57,I81)</f>
        <v>0</v>
      </c>
      <c r="J82" s="12">
        <f>SUM(J54,J55,J81)</f>
        <v>0</v>
      </c>
      <c r="K82" s="12">
        <f t="shared" si="9"/>
        <v>0</v>
      </c>
      <c r="L82" s="12">
        <f t="shared" si="10"/>
        <v>0</v>
      </c>
      <c r="M82" s="12"/>
    </row>
    <row r="83" spans="1:20" s="3" customFormat="1" x14ac:dyDescent="0.2">
      <c r="A83" s="167" t="s">
        <v>156</v>
      </c>
      <c r="B83" s="168"/>
      <c r="C83" s="168"/>
      <c r="D83" s="168"/>
      <c r="E83" s="168"/>
      <c r="F83" s="168"/>
      <c r="G83" s="168"/>
      <c r="H83" s="168"/>
      <c r="I83" s="174" t="e">
        <f>I81/$K$81*$O$55</f>
        <v>#DIV/0!</v>
      </c>
      <c r="J83" s="174">
        <f>TRUNC(ROUND(SUM(J37,J39:J43,J51,J61:J82),0),0)</f>
        <v>0</v>
      </c>
      <c r="K83" s="174" t="e">
        <f>SUM($I83)</f>
        <v>#DIV/0!</v>
      </c>
      <c r="L83" s="174">
        <f t="shared" si="10"/>
        <v>0</v>
      </c>
      <c r="M83" s="12"/>
    </row>
    <row r="84" spans="1:20" s="3" customFormat="1" x14ac:dyDescent="0.2">
      <c r="A84" s="167" t="s">
        <v>157</v>
      </c>
      <c r="B84" s="168"/>
      <c r="C84" s="168"/>
      <c r="D84" s="168"/>
      <c r="E84" s="168"/>
      <c r="F84" s="168"/>
      <c r="G84" s="168"/>
      <c r="H84" s="168"/>
      <c r="I84" s="174" t="e">
        <f>I81+I83</f>
        <v>#DIV/0!</v>
      </c>
      <c r="J84" s="174">
        <f>SUM(J56,J57,J83)</f>
        <v>0</v>
      </c>
      <c r="K84" s="174" t="e">
        <f t="shared" si="9"/>
        <v>#DIV/0!</v>
      </c>
      <c r="L84" s="174">
        <f t="shared" si="10"/>
        <v>0</v>
      </c>
      <c r="M84" s="172" t="e">
        <f>IF(K82&lt;K84,K82,K84)</f>
        <v>#DIV/0!</v>
      </c>
      <c r="N84" s="173" t="s">
        <v>166</v>
      </c>
    </row>
    <row r="85" spans="1:20" s="3" customFormat="1" ht="23.25" x14ac:dyDescent="0.2">
      <c r="A85" s="196" t="s">
        <v>162</v>
      </c>
      <c r="B85" s="197"/>
      <c r="C85" s="197"/>
      <c r="D85" s="197"/>
      <c r="E85" s="197"/>
      <c r="F85" s="197"/>
      <c r="G85" s="197"/>
      <c r="H85" s="197"/>
      <c r="I85" s="197"/>
      <c r="J85" s="197"/>
      <c r="K85" s="197"/>
      <c r="L85" s="197"/>
    </row>
    <row r="86" spans="1:20" s="116" customFormat="1" ht="18" x14ac:dyDescent="0.25">
      <c r="A86" s="256" t="s">
        <v>53</v>
      </c>
      <c r="B86" s="256"/>
      <c r="C86" s="256"/>
      <c r="D86" s="256"/>
      <c r="E86" s="256"/>
      <c r="F86" s="256"/>
      <c r="G86" s="256"/>
      <c r="H86" s="256"/>
      <c r="I86" s="256"/>
      <c r="J86" s="256"/>
      <c r="K86" s="256"/>
      <c r="L86" s="256"/>
    </row>
    <row r="87" spans="1:20" s="3" customFormat="1" x14ac:dyDescent="0.2">
      <c r="M87" s="117"/>
      <c r="S87" s="3" t="s">
        <v>62</v>
      </c>
    </row>
    <row r="88" spans="1:20" s="3" customFormat="1" x14ac:dyDescent="0.2">
      <c r="B88" s="194" t="s">
        <v>130</v>
      </c>
      <c r="C88" s="194"/>
      <c r="D88" s="194"/>
      <c r="I88" s="47"/>
      <c r="J88" s="47"/>
      <c r="K88" s="47"/>
      <c r="S88" s="84" t="str">
        <f>+I7</f>
        <v>Year 1</v>
      </c>
      <c r="T88" s="84"/>
    </row>
    <row r="89" spans="1:20" s="3" customFormat="1" x14ac:dyDescent="0.2">
      <c r="B89" s="112" t="s">
        <v>124</v>
      </c>
      <c r="C89" s="112" t="s">
        <v>125</v>
      </c>
      <c r="D89" s="195" t="s">
        <v>126</v>
      </c>
      <c r="E89" s="195"/>
      <c r="G89" s="54"/>
      <c r="I89" s="45"/>
      <c r="J89" s="45"/>
      <c r="K89" s="45"/>
      <c r="R89" s="3" t="s">
        <v>61</v>
      </c>
      <c r="S89" s="66" t="str">
        <f>I8</f>
        <v>Sponsor</v>
      </c>
      <c r="T89" s="66" t="str">
        <f>J8</f>
        <v>UA</v>
      </c>
    </row>
    <row r="90" spans="1:20" s="3" customFormat="1" x14ac:dyDescent="0.2">
      <c r="B90" s="45">
        <f t="shared" ref="B90:B99" si="14">+I71</f>
        <v>0</v>
      </c>
      <c r="C90" s="3">
        <f>S90*D57</f>
        <v>0</v>
      </c>
      <c r="D90" s="193">
        <f t="shared" ref="D90:D99" si="15">B90+C90</f>
        <v>0</v>
      </c>
      <c r="E90" s="193"/>
      <c r="J90" s="112"/>
      <c r="K90" s="112"/>
      <c r="L90" s="112"/>
      <c r="M90" s="112"/>
      <c r="R90" s="3" t="str">
        <f t="shared" ref="R90:R99" si="16">IF(C71=0,"None",C71)</f>
        <v>None</v>
      </c>
      <c r="S90" s="13">
        <f t="shared" ref="S90:S99" si="17">(IF(OR(I71=0,I71=""),0,(IF(I71&lt;=25000,I71,25000))))</f>
        <v>0</v>
      </c>
      <c r="T90" s="13">
        <f t="shared" ref="T90:T99" si="18">(IF(OR(J71=0,J71=""),0,(IF(J71&lt;=25000,J71,25000))))</f>
        <v>0</v>
      </c>
    </row>
    <row r="91" spans="1:20" s="3" customFormat="1" x14ac:dyDescent="0.2">
      <c r="B91" s="45">
        <f t="shared" si="14"/>
        <v>0</v>
      </c>
      <c r="C91" s="3">
        <f>S91*D57</f>
        <v>0</v>
      </c>
      <c r="D91" s="193">
        <f t="shared" si="15"/>
        <v>0</v>
      </c>
      <c r="E91" s="193"/>
      <c r="H91" s="194"/>
      <c r="I91" s="194"/>
      <c r="J91" s="45"/>
      <c r="L91" s="45"/>
      <c r="M91" s="45"/>
      <c r="R91" s="3" t="str">
        <f t="shared" si="16"/>
        <v>None</v>
      </c>
      <c r="S91" s="13">
        <f t="shared" si="17"/>
        <v>0</v>
      </c>
      <c r="T91" s="13">
        <f t="shared" si="18"/>
        <v>0</v>
      </c>
    </row>
    <row r="92" spans="1:20" s="3" customFormat="1" x14ac:dyDescent="0.2">
      <c r="B92" s="45">
        <f t="shared" si="14"/>
        <v>0</v>
      </c>
      <c r="C92" s="3">
        <f>S92*D57</f>
        <v>0</v>
      </c>
      <c r="D92" s="193">
        <f t="shared" si="15"/>
        <v>0</v>
      </c>
      <c r="E92" s="193"/>
      <c r="H92" s="66"/>
      <c r="I92" s="66"/>
      <c r="J92" s="45"/>
      <c r="L92" s="45"/>
      <c r="M92" s="45"/>
      <c r="R92" s="3" t="str">
        <f t="shared" si="16"/>
        <v>None</v>
      </c>
      <c r="S92" s="13">
        <f t="shared" si="17"/>
        <v>0</v>
      </c>
      <c r="T92" s="13">
        <f t="shared" si="18"/>
        <v>0</v>
      </c>
    </row>
    <row r="93" spans="1:20" s="3" customFormat="1" x14ac:dyDescent="0.2">
      <c r="B93" s="45">
        <f t="shared" si="14"/>
        <v>0</v>
      </c>
      <c r="C93" s="3">
        <f>S93*D57</f>
        <v>0</v>
      </c>
      <c r="D93" s="193">
        <f t="shared" si="15"/>
        <v>0</v>
      </c>
      <c r="E93" s="193"/>
      <c r="H93" s="13"/>
      <c r="I93" s="13"/>
      <c r="J93" s="45"/>
      <c r="L93" s="45"/>
      <c r="M93" s="45"/>
      <c r="R93" s="3" t="str">
        <f t="shared" si="16"/>
        <v>None</v>
      </c>
      <c r="S93" s="13">
        <f t="shared" si="17"/>
        <v>0</v>
      </c>
      <c r="T93" s="13">
        <f t="shared" si="18"/>
        <v>0</v>
      </c>
    </row>
    <row r="94" spans="1:20" s="3" customFormat="1" x14ac:dyDescent="0.2">
      <c r="B94" s="45">
        <f t="shared" si="14"/>
        <v>0</v>
      </c>
      <c r="C94" s="3">
        <f>S94*D57</f>
        <v>0</v>
      </c>
      <c r="D94" s="193">
        <f t="shared" si="15"/>
        <v>0</v>
      </c>
      <c r="E94" s="193"/>
      <c r="H94" s="13"/>
      <c r="I94" s="13"/>
      <c r="J94" s="45"/>
      <c r="L94" s="45"/>
      <c r="M94" s="45"/>
      <c r="R94" s="3" t="str">
        <f t="shared" si="16"/>
        <v>None</v>
      </c>
      <c r="S94" s="13">
        <f t="shared" si="17"/>
        <v>0</v>
      </c>
      <c r="T94" s="13">
        <f t="shared" si="18"/>
        <v>0</v>
      </c>
    </row>
    <row r="95" spans="1:20" s="3" customFormat="1" x14ac:dyDescent="0.2">
      <c r="B95" s="45">
        <f t="shared" si="14"/>
        <v>0</v>
      </c>
      <c r="C95" s="3">
        <f>S34*D57</f>
        <v>0</v>
      </c>
      <c r="D95" s="193">
        <f t="shared" si="15"/>
        <v>0</v>
      </c>
      <c r="E95" s="193"/>
      <c r="H95" s="13"/>
      <c r="I95" s="13"/>
      <c r="J95" s="45"/>
      <c r="L95" s="45"/>
      <c r="M95" s="45"/>
      <c r="R95" s="3" t="str">
        <f t="shared" si="16"/>
        <v>None</v>
      </c>
      <c r="S95" s="13">
        <f t="shared" si="17"/>
        <v>0</v>
      </c>
      <c r="T95" s="13">
        <f t="shared" si="18"/>
        <v>0</v>
      </c>
    </row>
    <row r="96" spans="1:20" s="3" customFormat="1" x14ac:dyDescent="0.2">
      <c r="B96" s="45">
        <f t="shared" si="14"/>
        <v>0</v>
      </c>
      <c r="C96" s="3">
        <f>S96*D57</f>
        <v>0</v>
      </c>
      <c r="D96" s="193">
        <f t="shared" si="15"/>
        <v>0</v>
      </c>
      <c r="E96" s="193"/>
      <c r="H96" s="13"/>
      <c r="I96" s="13"/>
      <c r="J96" s="45"/>
      <c r="L96" s="45"/>
      <c r="M96" s="45"/>
      <c r="R96" s="3" t="str">
        <f t="shared" si="16"/>
        <v>None</v>
      </c>
      <c r="S96" s="13">
        <f t="shared" si="17"/>
        <v>0</v>
      </c>
      <c r="T96" s="13">
        <f t="shared" si="18"/>
        <v>0</v>
      </c>
    </row>
    <row r="97" spans="2:20" s="3" customFormat="1" x14ac:dyDescent="0.2">
      <c r="B97" s="45">
        <f t="shared" si="14"/>
        <v>0</v>
      </c>
      <c r="C97" s="3">
        <f>S97*D57</f>
        <v>0</v>
      </c>
      <c r="D97" s="193">
        <f t="shared" si="15"/>
        <v>0</v>
      </c>
      <c r="E97" s="193"/>
      <c r="H97" s="13"/>
      <c r="I97" s="13"/>
      <c r="J97" s="45"/>
      <c r="L97" s="45"/>
      <c r="M97" s="45"/>
      <c r="R97" s="3" t="str">
        <f t="shared" si="16"/>
        <v>None</v>
      </c>
      <c r="S97" s="13">
        <f t="shared" si="17"/>
        <v>0</v>
      </c>
      <c r="T97" s="13">
        <f t="shared" si="18"/>
        <v>0</v>
      </c>
    </row>
    <row r="98" spans="2:20" s="3" customFormat="1" x14ac:dyDescent="0.2">
      <c r="B98" s="45">
        <f t="shared" si="14"/>
        <v>0</v>
      </c>
      <c r="C98" s="3">
        <f>S98*D57</f>
        <v>0</v>
      </c>
      <c r="D98" s="193">
        <f t="shared" si="15"/>
        <v>0</v>
      </c>
      <c r="E98" s="193"/>
      <c r="H98" s="13"/>
      <c r="I98" s="13"/>
      <c r="J98" s="45"/>
      <c r="L98" s="45"/>
      <c r="M98" s="45"/>
      <c r="R98" s="3" t="str">
        <f t="shared" si="16"/>
        <v>None</v>
      </c>
      <c r="S98" s="13">
        <f t="shared" si="17"/>
        <v>0</v>
      </c>
      <c r="T98" s="13">
        <f t="shared" si="18"/>
        <v>0</v>
      </c>
    </row>
    <row r="99" spans="2:20" s="3" customFormat="1" x14ac:dyDescent="0.2">
      <c r="B99" s="45">
        <f t="shared" si="14"/>
        <v>0</v>
      </c>
      <c r="C99" s="3">
        <f>S99*D57</f>
        <v>0</v>
      </c>
      <c r="D99" s="193">
        <f t="shared" si="15"/>
        <v>0</v>
      </c>
      <c r="E99" s="193"/>
      <c r="H99" s="13"/>
      <c r="I99" s="13"/>
      <c r="J99" s="45"/>
      <c r="L99" s="45"/>
      <c r="M99" s="45"/>
      <c r="R99" s="3" t="str">
        <f t="shared" si="16"/>
        <v>None</v>
      </c>
      <c r="S99" s="13">
        <f t="shared" si="17"/>
        <v>0</v>
      </c>
      <c r="T99" s="13">
        <f t="shared" si="18"/>
        <v>0</v>
      </c>
    </row>
    <row r="100" spans="2:20" s="3" customFormat="1" ht="13.5" thickBot="1" x14ac:dyDescent="0.25">
      <c r="H100" s="13"/>
      <c r="I100" s="13"/>
      <c r="J100" s="45"/>
      <c r="L100" s="45"/>
      <c r="M100" s="45"/>
      <c r="S100" s="31">
        <f t="shared" ref="S100:T100" si="19">SUM(S90:S99)</f>
        <v>0</v>
      </c>
      <c r="T100" s="31">
        <f t="shared" si="19"/>
        <v>0</v>
      </c>
    </row>
    <row r="101" spans="2:20" s="3" customFormat="1" ht="13.5" thickTop="1" x14ac:dyDescent="0.2">
      <c r="H101" s="13"/>
      <c r="I101" s="13"/>
      <c r="J101" s="53"/>
      <c r="K101" s="2"/>
      <c r="L101" s="53"/>
      <c r="M101" s="53"/>
    </row>
    <row r="102" spans="2:20" s="3" customFormat="1" x14ac:dyDescent="0.2">
      <c r="H102" s="13"/>
      <c r="I102" s="13"/>
    </row>
    <row r="103" spans="2:20" s="3" customFormat="1" x14ac:dyDescent="0.2">
      <c r="H103" s="53"/>
      <c r="I103" s="53"/>
    </row>
    <row r="104" spans="2:20" s="3" customFormat="1" x14ac:dyDescent="0.2">
      <c r="I104" s="45"/>
      <c r="J104" s="45"/>
      <c r="K104" s="45"/>
    </row>
    <row r="105" spans="2:20" s="3" customFormat="1" x14ac:dyDescent="0.2">
      <c r="I105" s="45"/>
      <c r="J105" s="45"/>
      <c r="K105" s="45"/>
    </row>
    <row r="106" spans="2:20" s="3" customFormat="1" x14ac:dyDescent="0.2">
      <c r="I106" s="45"/>
      <c r="J106" s="45"/>
      <c r="K106" s="45"/>
    </row>
    <row r="107" spans="2:20" s="3" customFormat="1" x14ac:dyDescent="0.2">
      <c r="I107" s="45"/>
      <c r="J107" s="45"/>
      <c r="K107" s="45"/>
    </row>
    <row r="108" spans="2:20" s="3" customFormat="1" x14ac:dyDescent="0.2">
      <c r="K108" s="46"/>
    </row>
    <row r="109" spans="2:20" s="3" customFormat="1" x14ac:dyDescent="0.2">
      <c r="K109" s="46"/>
    </row>
    <row r="110" spans="2:20" s="3" customFormat="1" x14ac:dyDescent="0.2">
      <c r="K110" s="46"/>
    </row>
    <row r="111" spans="2:20" s="3" customFormat="1" x14ac:dyDescent="0.2">
      <c r="K111" s="46"/>
    </row>
    <row r="112" spans="2:20" s="3" customFormat="1" x14ac:dyDescent="0.2">
      <c r="K112" s="46"/>
    </row>
    <row r="113" spans="11:35" s="3" customFormat="1" x14ac:dyDescent="0.2">
      <c r="K113" s="46"/>
    </row>
    <row r="114" spans="11:35" s="3" customFormat="1" x14ac:dyDescent="0.2">
      <c r="K114" s="46"/>
    </row>
    <row r="115" spans="11:35" s="3" customFormat="1" x14ac:dyDescent="0.2">
      <c r="K115" s="46"/>
    </row>
    <row r="116" spans="11:35" s="3" customFormat="1" x14ac:dyDescent="0.2">
      <c r="K116" s="46"/>
    </row>
    <row r="117" spans="11:35" s="3" customFormat="1" x14ac:dyDescent="0.2">
      <c r="K117" s="46"/>
    </row>
    <row r="118" spans="11:35" s="3" customFormat="1" x14ac:dyDescent="0.2">
      <c r="K118" s="46"/>
    </row>
    <row r="119" spans="11:35" s="3" customFormat="1" x14ac:dyDescent="0.2">
      <c r="K119" s="46"/>
    </row>
    <row r="120" spans="11:35" s="3" customFormat="1" x14ac:dyDescent="0.2">
      <c r="K120" s="46"/>
    </row>
    <row r="121" spans="11:35" s="3" customFormat="1" x14ac:dyDescent="0.2">
      <c r="K121" s="46"/>
    </row>
    <row r="122" spans="11:35" s="3" customFormat="1" x14ac:dyDescent="0.2">
      <c r="K122" s="46"/>
    </row>
    <row r="123" spans="11:35" s="3" customFormat="1" x14ac:dyDescent="0.2">
      <c r="K123" s="46"/>
    </row>
    <row r="124" spans="11:35" s="3" customFormat="1" x14ac:dyDescent="0.2">
      <c r="K124" s="46"/>
    </row>
    <row r="125" spans="11:35" s="3" customFormat="1" x14ac:dyDescent="0.2">
      <c r="K125" s="46"/>
    </row>
    <row r="126" spans="11:35" s="3" customFormat="1" x14ac:dyDescent="0.2">
      <c r="K126" s="46"/>
    </row>
    <row r="127" spans="11:35" s="3" customFormat="1" x14ac:dyDescent="0.2">
      <c r="K127" s="46"/>
    </row>
    <row r="128" spans="11:35" s="3" customFormat="1" x14ac:dyDescent="0.2">
      <c r="K128" s="46"/>
      <c r="AB128" s="194"/>
      <c r="AC128" s="194"/>
      <c r="AD128" s="194"/>
      <c r="AE128" s="194"/>
      <c r="AF128" s="194"/>
      <c r="AG128" s="194"/>
      <c r="AH128" s="84"/>
      <c r="AI128" s="84"/>
    </row>
    <row r="129" spans="11:256" s="3" customFormat="1" x14ac:dyDescent="0.2">
      <c r="K129" s="46"/>
      <c r="AB129" s="66"/>
      <c r="AC129" s="66"/>
      <c r="AD129" s="66"/>
      <c r="AE129" s="66"/>
      <c r="AF129" s="66"/>
      <c r="AG129" s="66"/>
      <c r="AH129" s="66"/>
      <c r="AI129" s="66"/>
      <c r="IV129" s="45"/>
    </row>
    <row r="130" spans="11:256" s="3" customFormat="1" x14ac:dyDescent="0.2">
      <c r="K130" s="46"/>
      <c r="AB130" s="13"/>
      <c r="AC130" s="13"/>
      <c r="AD130" s="13"/>
      <c r="AE130" s="13"/>
      <c r="AF130" s="13"/>
      <c r="AG130" s="13"/>
    </row>
    <row r="131" spans="11:256" s="3" customFormat="1" x14ac:dyDescent="0.2">
      <c r="K131" s="46"/>
      <c r="AB131" s="13"/>
      <c r="AC131" s="13"/>
      <c r="AD131" s="13"/>
      <c r="AE131" s="13"/>
      <c r="AF131" s="13"/>
      <c r="AG131" s="13"/>
    </row>
    <row r="132" spans="11:256" s="3" customFormat="1" x14ac:dyDescent="0.2">
      <c r="K132" s="46"/>
      <c r="AB132" s="13"/>
      <c r="AC132" s="13"/>
      <c r="AD132" s="13"/>
      <c r="AE132" s="13"/>
      <c r="AF132" s="13"/>
      <c r="AG132" s="13"/>
    </row>
    <row r="133" spans="11:256" s="3" customFormat="1" x14ac:dyDescent="0.2">
      <c r="K133" s="46"/>
      <c r="AB133" s="13"/>
      <c r="AC133" s="13"/>
      <c r="AD133" s="13"/>
      <c r="AE133" s="13"/>
      <c r="AF133" s="13"/>
      <c r="AG133" s="13"/>
    </row>
    <row r="134" spans="11:256" s="3" customFormat="1" x14ac:dyDescent="0.2">
      <c r="K134" s="46"/>
      <c r="AB134" s="13"/>
      <c r="AC134" s="13"/>
      <c r="AD134" s="13"/>
      <c r="AE134" s="13"/>
      <c r="AF134" s="13"/>
      <c r="AG134" s="13"/>
    </row>
    <row r="135" spans="11:256" s="3" customFormat="1" x14ac:dyDescent="0.2">
      <c r="K135" s="46"/>
      <c r="AB135" s="13"/>
      <c r="AC135" s="13"/>
      <c r="AD135" s="13"/>
      <c r="AE135" s="13"/>
      <c r="AF135" s="13"/>
      <c r="AG135" s="13"/>
    </row>
    <row r="136" spans="11:256" s="3" customFormat="1" x14ac:dyDescent="0.2">
      <c r="K136" s="46"/>
      <c r="AB136" s="13"/>
      <c r="AC136" s="13"/>
      <c r="AD136" s="13"/>
      <c r="AE136" s="13"/>
      <c r="AF136" s="13"/>
      <c r="AG136" s="13"/>
    </row>
    <row r="137" spans="11:256" s="3" customFormat="1" x14ac:dyDescent="0.2">
      <c r="K137" s="46"/>
      <c r="AB137" s="13"/>
      <c r="AC137" s="13"/>
      <c r="AD137" s="13"/>
      <c r="AE137" s="13"/>
      <c r="AF137" s="13"/>
      <c r="AG137" s="13"/>
    </row>
    <row r="138" spans="11:256" s="3" customFormat="1" x14ac:dyDescent="0.2">
      <c r="K138" s="46"/>
      <c r="AB138" s="13"/>
      <c r="AC138" s="13"/>
      <c r="AD138" s="13"/>
      <c r="AE138" s="13"/>
      <c r="AF138" s="13"/>
      <c r="AG138" s="13"/>
    </row>
    <row r="139" spans="11:256" s="3" customFormat="1" x14ac:dyDescent="0.2">
      <c r="K139" s="46"/>
      <c r="AB139" s="13"/>
      <c r="AC139" s="13"/>
      <c r="AD139" s="13"/>
      <c r="AE139" s="13"/>
      <c r="AF139" s="13"/>
      <c r="AG139" s="13"/>
    </row>
    <row r="140" spans="11:256" s="3" customFormat="1" x14ac:dyDescent="0.2">
      <c r="K140" s="46"/>
      <c r="AB140" s="53"/>
      <c r="AC140" s="53"/>
      <c r="AD140" s="53"/>
      <c r="AE140" s="53"/>
      <c r="AF140" s="53"/>
      <c r="AG140" s="53"/>
      <c r="AH140" s="53"/>
      <c r="AI140" s="53"/>
    </row>
    <row r="141" spans="11:256" s="3" customFormat="1" x14ac:dyDescent="0.2">
      <c r="K141" s="46"/>
    </row>
    <row r="142" spans="11:256" s="3" customFormat="1" x14ac:dyDescent="0.2">
      <c r="K142" s="46"/>
    </row>
    <row r="143" spans="11:256" s="3" customFormat="1" x14ac:dyDescent="0.2">
      <c r="K143" s="46"/>
    </row>
    <row r="144" spans="11:256" s="3" customFormat="1" x14ac:dyDescent="0.2">
      <c r="K144" s="46"/>
    </row>
    <row r="145" spans="11:11" s="3" customFormat="1" x14ac:dyDescent="0.2">
      <c r="K145" s="46"/>
    </row>
    <row r="146" spans="11:11" s="3" customFormat="1" x14ac:dyDescent="0.2">
      <c r="K146" s="46"/>
    </row>
    <row r="147" spans="11:11" s="3" customFormat="1" x14ac:dyDescent="0.2">
      <c r="K147" s="46"/>
    </row>
    <row r="148" spans="11:11" s="3" customFormat="1" x14ac:dyDescent="0.2">
      <c r="K148" s="46"/>
    </row>
    <row r="149" spans="11:11" s="3" customFormat="1" x14ac:dyDescent="0.2">
      <c r="K149" s="46"/>
    </row>
    <row r="150" spans="11:11" s="3" customFormat="1" x14ac:dyDescent="0.2">
      <c r="K150" s="46"/>
    </row>
    <row r="151" spans="11:11" s="3" customFormat="1" x14ac:dyDescent="0.2">
      <c r="K151" s="46"/>
    </row>
    <row r="152" spans="11:11" s="3" customFormat="1" x14ac:dyDescent="0.2">
      <c r="K152" s="46"/>
    </row>
    <row r="153" spans="11:11" s="3" customFormat="1" x14ac:dyDescent="0.2">
      <c r="K153" s="46"/>
    </row>
    <row r="154" spans="11:11" s="3" customFormat="1" x14ac:dyDescent="0.2">
      <c r="K154" s="46"/>
    </row>
    <row r="155" spans="11:11" s="3" customFormat="1" x14ac:dyDescent="0.2">
      <c r="K155" s="46"/>
    </row>
    <row r="156" spans="11:11" s="3" customFormat="1" x14ac:dyDescent="0.2">
      <c r="K156" s="46"/>
    </row>
    <row r="157" spans="11:11" s="3" customFormat="1" x14ac:dyDescent="0.2">
      <c r="K157" s="46"/>
    </row>
    <row r="158" spans="11:11" s="3" customFormat="1" x14ac:dyDescent="0.2">
      <c r="K158" s="46"/>
    </row>
    <row r="159" spans="11:11" s="3" customFormat="1" x14ac:dyDescent="0.2">
      <c r="K159" s="46"/>
    </row>
    <row r="160" spans="11:11" s="3" customFormat="1" x14ac:dyDescent="0.2">
      <c r="K160" s="46"/>
    </row>
    <row r="161" spans="11:11" s="3" customFormat="1" x14ac:dyDescent="0.2">
      <c r="K161" s="46"/>
    </row>
    <row r="162" spans="11:11" s="3" customFormat="1" x14ac:dyDescent="0.2">
      <c r="K162" s="46"/>
    </row>
    <row r="163" spans="11:11" s="3" customFormat="1" x14ac:dyDescent="0.2">
      <c r="K163" s="46"/>
    </row>
    <row r="164" spans="11:11" s="3" customFormat="1" x14ac:dyDescent="0.2">
      <c r="K164" s="46"/>
    </row>
    <row r="165" spans="11:11" s="3" customFormat="1" x14ac:dyDescent="0.2">
      <c r="K165" s="46"/>
    </row>
    <row r="166" spans="11:11" s="3" customFormat="1" x14ac:dyDescent="0.2">
      <c r="K166" s="46"/>
    </row>
    <row r="167" spans="11:11" s="3" customFormat="1" x14ac:dyDescent="0.2">
      <c r="K167" s="46"/>
    </row>
    <row r="168" spans="11:11" s="3" customFormat="1" x14ac:dyDescent="0.2">
      <c r="K168" s="46"/>
    </row>
    <row r="169" spans="11:11" s="3" customFormat="1" x14ac:dyDescent="0.2">
      <c r="K169" s="46"/>
    </row>
    <row r="170" spans="11:11" s="3" customFormat="1" x14ac:dyDescent="0.2">
      <c r="K170" s="46"/>
    </row>
    <row r="171" spans="11:11" s="3" customFormat="1" x14ac:dyDescent="0.2">
      <c r="K171" s="46"/>
    </row>
    <row r="172" spans="11:11" s="3" customFormat="1" x14ac:dyDescent="0.2">
      <c r="K172" s="46"/>
    </row>
    <row r="173" spans="11:11" s="3" customFormat="1" x14ac:dyDescent="0.2">
      <c r="K173" s="46"/>
    </row>
    <row r="174" spans="11:11" s="3" customFormat="1" x14ac:dyDescent="0.2">
      <c r="K174" s="46"/>
    </row>
    <row r="175" spans="11:11" s="3" customFormat="1" x14ac:dyDescent="0.2">
      <c r="K175" s="46"/>
    </row>
    <row r="176" spans="11:11" s="3" customFormat="1" x14ac:dyDescent="0.2">
      <c r="K176" s="46"/>
    </row>
    <row r="177" spans="11:11" s="3" customFormat="1" x14ac:dyDescent="0.2">
      <c r="K177" s="46"/>
    </row>
    <row r="178" spans="11:11" s="3" customFormat="1" x14ac:dyDescent="0.2">
      <c r="K178" s="46"/>
    </row>
    <row r="179" spans="11:11" s="3" customFormat="1" x14ac:dyDescent="0.2">
      <c r="K179" s="46"/>
    </row>
    <row r="180" spans="11:11" s="3" customFormat="1" x14ac:dyDescent="0.2">
      <c r="K180" s="46"/>
    </row>
    <row r="181" spans="11:11" s="3" customFormat="1" x14ac:dyDescent="0.2">
      <c r="K181" s="46"/>
    </row>
    <row r="182" spans="11:11" s="3" customFormat="1" x14ac:dyDescent="0.2">
      <c r="K182" s="46"/>
    </row>
    <row r="183" spans="11:11" s="3" customFormat="1" x14ac:dyDescent="0.2">
      <c r="K183" s="46"/>
    </row>
    <row r="184" spans="11:11" s="3" customFormat="1" x14ac:dyDescent="0.2">
      <c r="K184" s="46"/>
    </row>
    <row r="185" spans="11:11" s="3" customFormat="1" x14ac:dyDescent="0.2">
      <c r="K185" s="46"/>
    </row>
    <row r="186" spans="11:11" s="3" customFormat="1" x14ac:dyDescent="0.2">
      <c r="K186" s="46"/>
    </row>
    <row r="187" spans="11:11" s="3" customFormat="1" x14ac:dyDescent="0.2">
      <c r="K187" s="46"/>
    </row>
    <row r="188" spans="11:11" s="3" customFormat="1" x14ac:dyDescent="0.2">
      <c r="K188" s="46"/>
    </row>
    <row r="189" spans="11:11" s="3" customFormat="1" x14ac:dyDescent="0.2">
      <c r="K189" s="46"/>
    </row>
    <row r="190" spans="11:11" s="3" customFormat="1" x14ac:dyDescent="0.2">
      <c r="K190" s="46"/>
    </row>
    <row r="191" spans="11:11" s="3" customFormat="1" x14ac:dyDescent="0.2">
      <c r="K191" s="46"/>
    </row>
    <row r="192" spans="11:11" s="3" customFormat="1" x14ac:dyDescent="0.2">
      <c r="K192" s="46"/>
    </row>
    <row r="193" spans="1:13" s="3" customFormat="1" x14ac:dyDescent="0.2">
      <c r="K193" s="46"/>
    </row>
    <row r="194" spans="1:13" s="3" customFormat="1" x14ac:dyDescent="0.2">
      <c r="K194" s="46"/>
    </row>
    <row r="195" spans="1:13" s="3" customFormat="1" x14ac:dyDescent="0.2">
      <c r="K195" s="46"/>
    </row>
    <row r="196" spans="1:13" s="3" customFormat="1" x14ac:dyDescent="0.2">
      <c r="K196" s="46"/>
    </row>
    <row r="197" spans="1:13" s="3" customFormat="1" x14ac:dyDescent="0.2">
      <c r="K197" s="46"/>
    </row>
    <row r="198" spans="1:13" s="3" customFormat="1" x14ac:dyDescent="0.2">
      <c r="K198" s="46"/>
    </row>
    <row r="199" spans="1:13" s="3" customFormat="1" x14ac:dyDescent="0.2">
      <c r="K199" s="46"/>
    </row>
    <row r="200" spans="1:13" s="3" customFormat="1" x14ac:dyDescent="0.2">
      <c r="K200" s="46"/>
    </row>
    <row r="201" spans="1:13" x14ac:dyDescent="0.2">
      <c r="A201" s="3"/>
      <c r="B201" s="3"/>
      <c r="C201" s="3"/>
      <c r="D201" s="3"/>
      <c r="E201" s="3"/>
      <c r="F201" s="3"/>
      <c r="G201" s="3"/>
      <c r="H201" s="3"/>
      <c r="I201" s="3"/>
      <c r="J201" s="3"/>
      <c r="K201" s="46"/>
      <c r="L201" s="3"/>
      <c r="M201" s="3"/>
    </row>
    <row r="202" spans="1:13" x14ac:dyDescent="0.2">
      <c r="A202" s="3"/>
      <c r="B202" s="3"/>
      <c r="C202" s="3"/>
      <c r="D202" s="3"/>
      <c r="E202" s="3"/>
      <c r="F202" s="3"/>
      <c r="G202" s="3"/>
      <c r="H202" s="3"/>
      <c r="I202" s="3"/>
      <c r="J202" s="3"/>
      <c r="K202" s="46"/>
      <c r="L202" s="3"/>
      <c r="M202" s="3"/>
    </row>
  </sheetData>
  <mergeCells count="86">
    <mergeCell ref="P53:Q53"/>
    <mergeCell ref="N74:R74"/>
    <mergeCell ref="AF128:AG128"/>
    <mergeCell ref="C71:H71"/>
    <mergeCell ref="A86:L86"/>
    <mergeCell ref="H91:I91"/>
    <mergeCell ref="AB128:AC128"/>
    <mergeCell ref="AD128:AE128"/>
    <mergeCell ref="C73:H73"/>
    <mergeCell ref="C74:H74"/>
    <mergeCell ref="C72:H72"/>
    <mergeCell ref="C75:H75"/>
    <mergeCell ref="C76:H76"/>
    <mergeCell ref="C77:H77"/>
    <mergeCell ref="C78:H78"/>
    <mergeCell ref="C79:H79"/>
    <mergeCell ref="D99:E99"/>
    <mergeCell ref="O14:P14"/>
    <mergeCell ref="N30:P37"/>
    <mergeCell ref="A45:H45"/>
    <mergeCell ref="A46:H46"/>
    <mergeCell ref="A47:H47"/>
    <mergeCell ref="E30:F30"/>
    <mergeCell ref="D28:G28"/>
    <mergeCell ref="E29:F29"/>
    <mergeCell ref="A44:H44"/>
    <mergeCell ref="A42:H42"/>
    <mergeCell ref="A43:H43"/>
    <mergeCell ref="E31:F31"/>
    <mergeCell ref="A40:B40"/>
    <mergeCell ref="E32:F32"/>
    <mergeCell ref="A69:H69"/>
    <mergeCell ref="A2:C2"/>
    <mergeCell ref="D2:E2"/>
    <mergeCell ref="F2:H2"/>
    <mergeCell ref="B4:C4"/>
    <mergeCell ref="E4:H4"/>
    <mergeCell ref="B3:H3"/>
    <mergeCell ref="A41:H41"/>
    <mergeCell ref="A63:H63"/>
    <mergeCell ref="A68:H68"/>
    <mergeCell ref="A64:H64"/>
    <mergeCell ref="A60:H60"/>
    <mergeCell ref="A51:H51"/>
    <mergeCell ref="F59:G59"/>
    <mergeCell ref="A62:H62"/>
    <mergeCell ref="A58:H58"/>
    <mergeCell ref="B59:D59"/>
    <mergeCell ref="D54:E54"/>
    <mergeCell ref="D55:E55"/>
    <mergeCell ref="D57:E57"/>
    <mergeCell ref="A66:H66"/>
    <mergeCell ref="A65:H65"/>
    <mergeCell ref="A1:L1"/>
    <mergeCell ref="A85:L85"/>
    <mergeCell ref="K4:L4"/>
    <mergeCell ref="C7:E7"/>
    <mergeCell ref="F7:G7"/>
    <mergeCell ref="C8:E8"/>
    <mergeCell ref="E33:F33"/>
    <mergeCell ref="B5:H5"/>
    <mergeCell ref="B6:H6"/>
    <mergeCell ref="K7:L7"/>
    <mergeCell ref="I7:J7"/>
    <mergeCell ref="C80:H80"/>
    <mergeCell ref="A39:H39"/>
    <mergeCell ref="A48:H48"/>
    <mergeCell ref="D53:E53"/>
    <mergeCell ref="A67:H67"/>
    <mergeCell ref="B88:D88"/>
    <mergeCell ref="D89:E89"/>
    <mergeCell ref="D95:E95"/>
    <mergeCell ref="D96:E96"/>
    <mergeCell ref="D97:E97"/>
    <mergeCell ref="D98:E98"/>
    <mergeCell ref="D90:E90"/>
    <mergeCell ref="D91:E91"/>
    <mergeCell ref="D92:E92"/>
    <mergeCell ref="D93:E93"/>
    <mergeCell ref="D94:E94"/>
    <mergeCell ref="N72:R72"/>
    <mergeCell ref="N73:R73"/>
    <mergeCell ref="N58:R58"/>
    <mergeCell ref="N60:O60"/>
    <mergeCell ref="N61:O61"/>
    <mergeCell ref="N62:O62"/>
  </mergeCells>
  <phoneticPr fontId="0" type="noConversion"/>
  <conditionalFormatting sqref="E10:F10">
    <cfRule type="expression" dxfId="59" priority="13">
      <formula>C9=12</formula>
    </cfRule>
  </conditionalFormatting>
  <conditionalFormatting sqref="E12:F12">
    <cfRule type="expression" dxfId="58" priority="12">
      <formula>C11=12</formula>
    </cfRule>
  </conditionalFormatting>
  <conditionalFormatting sqref="E14:F14">
    <cfRule type="expression" dxfId="57" priority="11">
      <formula>C13=12</formula>
    </cfRule>
  </conditionalFormatting>
  <conditionalFormatting sqref="E16:F16">
    <cfRule type="expression" dxfId="56" priority="10">
      <formula>C15=12</formula>
    </cfRule>
  </conditionalFormatting>
  <conditionalFormatting sqref="E18:F18">
    <cfRule type="expression" dxfId="55" priority="9">
      <formula>C17=12</formula>
    </cfRule>
  </conditionalFormatting>
  <conditionalFormatting sqref="G10">
    <cfRule type="expression" dxfId="54" priority="8">
      <formula>C9=12</formula>
    </cfRule>
  </conditionalFormatting>
  <conditionalFormatting sqref="G12">
    <cfRule type="expression" dxfId="53" priority="7">
      <formula>C11=12</formula>
    </cfRule>
  </conditionalFormatting>
  <conditionalFormatting sqref="G14">
    <cfRule type="expression" dxfId="52" priority="6">
      <formula>C13=12</formula>
    </cfRule>
  </conditionalFormatting>
  <conditionalFormatting sqref="G16">
    <cfRule type="expression" dxfId="51" priority="5">
      <formula>C15=12</formula>
    </cfRule>
  </conditionalFormatting>
  <conditionalFormatting sqref="G18">
    <cfRule type="expression" dxfId="50" priority="4">
      <formula>C17=12</formula>
    </cfRule>
  </conditionalFormatting>
  <conditionalFormatting sqref="R53">
    <cfRule type="cellIs" dxfId="49" priority="1" operator="equal">
      <formula>"No"</formula>
    </cfRule>
    <cfRule type="cellIs" dxfId="48" priority="2" operator="equal">
      <formula>"Yes"</formula>
    </cfRule>
  </conditionalFormatting>
  <dataValidations count="3">
    <dataValidation type="list" allowBlank="1" showInputMessage="1" showErrorMessage="1" errorTitle="Appointment length" error="Please enter 9 (academic appointment) or 12 (calendar year appointment)." sqref="C19:C22 C9 C11 C13 C15 C17" xr:uid="{00000000-0002-0000-0000-000000000000}">
      <formula1>"9, 12"</formula1>
    </dataValidation>
    <dataValidation type="list" allowBlank="1" showInputMessage="1" showErrorMessage="1" sqref="E19:E22" xr:uid="{00000000-0002-0000-0000-000001000000}">
      <formula1>"NonCL, Class"</formula1>
    </dataValidation>
    <dataValidation type="list" allowBlank="1" showInputMessage="1" showErrorMessage="1" sqref="K4:M4" xr:uid="{00000000-0002-0000-0000-000002000000}">
      <formula1>$N$10:$N$14</formula1>
    </dataValidation>
  </dataValidations>
  <hyperlinks>
    <hyperlink ref="N72" r:id="rId1" xr:uid="{D0B08285-2A00-4B47-8621-D1873DBE2B0A}"/>
  </hyperlinks>
  <printOptions horizontalCentered="1"/>
  <pageMargins left="0.75" right="0.75" top="1" bottom="1" header="0.5" footer="0.5"/>
  <pageSetup scale="56" orientation="portrait" r:id="rId2"/>
  <headerFooter alignWithMargins="0"/>
  <ignoredErrors>
    <ignoredError sqref="I10:J10 I12:J12 I13:I15 I11:J11 J13 J15 I17:J17" formula="1"/>
  </ignoredError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X197"/>
  <sheetViews>
    <sheetView topLeftCell="C16" zoomScaleNormal="100" workbookViewId="0">
      <selection activeCell="R53" sqref="R53:T54"/>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7" width="8.5703125" customWidth="1"/>
    <col min="8" max="8" width="5.42578125" customWidth="1"/>
    <col min="9" max="9" width="9.85546875" bestFit="1" customWidth="1"/>
    <col min="10" max="12" width="9.140625" customWidth="1"/>
    <col min="13" max="13" width="9.140625" style="1" customWidth="1"/>
    <col min="14" max="14" width="9.140625" customWidth="1"/>
    <col min="16" max="16" width="23.28515625" customWidth="1"/>
    <col min="17" max="17" width="11.28515625" bestFit="1" customWidth="1"/>
    <col min="18" max="18" width="14.140625" customWidth="1"/>
    <col min="19" max="19" width="13.85546875" customWidth="1"/>
    <col min="20" max="20" width="18.42578125" customWidth="1"/>
    <col min="21" max="21" width="9.140625" customWidth="1"/>
  </cols>
  <sheetData>
    <row r="1" spans="1:19" s="116" customFormat="1" ht="24" thickBot="1" x14ac:dyDescent="0.3">
      <c r="A1" s="196" t="s">
        <v>162</v>
      </c>
      <c r="B1" s="197"/>
      <c r="C1" s="197"/>
      <c r="D1" s="197"/>
      <c r="E1" s="197"/>
      <c r="F1" s="197"/>
      <c r="G1" s="197"/>
      <c r="H1" s="197"/>
      <c r="I1" s="197"/>
      <c r="J1" s="197"/>
      <c r="K1" s="197"/>
      <c r="L1" s="197"/>
      <c r="M1" s="197"/>
      <c r="N1" s="197"/>
    </row>
    <row r="2" spans="1:19" x14ac:dyDescent="0.2">
      <c r="A2" s="226" t="s">
        <v>35</v>
      </c>
      <c r="B2" s="227"/>
      <c r="C2" s="227"/>
      <c r="D2" s="228" t="s">
        <v>26</v>
      </c>
      <c r="E2" s="228"/>
      <c r="F2" s="229"/>
      <c r="G2" s="229"/>
      <c r="H2" s="230"/>
      <c r="J2" s="5"/>
      <c r="K2" s="9"/>
      <c r="L2" s="5"/>
      <c r="O2" s="11"/>
      <c r="P2" s="37" t="s">
        <v>48</v>
      </c>
      <c r="Q2" s="32"/>
      <c r="R2" s="5"/>
      <c r="S2" s="18"/>
    </row>
    <row r="3" spans="1:19" ht="13.5" thickBot="1" x14ac:dyDescent="0.25">
      <c r="A3" s="17" t="s">
        <v>10</v>
      </c>
      <c r="B3" s="257"/>
      <c r="C3" s="237"/>
      <c r="D3" s="237"/>
      <c r="E3" s="237"/>
      <c r="F3" s="237"/>
      <c r="G3" s="237"/>
      <c r="H3" s="238"/>
      <c r="K3" s="1"/>
      <c r="O3" s="11"/>
      <c r="P3" s="37" t="s">
        <v>47</v>
      </c>
      <c r="Q3" s="11"/>
      <c r="R3" s="6"/>
      <c r="S3" s="18"/>
    </row>
    <row r="4" spans="1:19" ht="13.5" thickBot="1" x14ac:dyDescent="0.25">
      <c r="A4" s="17" t="s">
        <v>31</v>
      </c>
      <c r="B4" s="231"/>
      <c r="C4" s="232"/>
      <c r="D4" s="98" t="s">
        <v>90</v>
      </c>
      <c r="E4" s="234"/>
      <c r="F4" s="234"/>
      <c r="G4" s="234"/>
      <c r="H4" s="235"/>
      <c r="J4" s="99" t="s">
        <v>91</v>
      </c>
      <c r="K4" s="198" t="s">
        <v>63</v>
      </c>
      <c r="L4" s="199"/>
      <c r="P4" s="37" t="s">
        <v>68</v>
      </c>
      <c r="Q4" s="20"/>
      <c r="R4" s="6"/>
    </row>
    <row r="5" spans="1:19" x14ac:dyDescent="0.2">
      <c r="A5" s="17" t="s">
        <v>9</v>
      </c>
      <c r="B5" s="207"/>
      <c r="C5" s="208"/>
      <c r="D5" s="208"/>
      <c r="E5" s="208"/>
      <c r="F5" s="208"/>
      <c r="G5" s="208"/>
      <c r="H5" s="209"/>
      <c r="I5" s="67"/>
      <c r="J5" s="11"/>
      <c r="K5" s="5"/>
      <c r="M5" s="5"/>
      <c r="P5" s="37" t="s">
        <v>76</v>
      </c>
    </row>
    <row r="6" spans="1:19" ht="13.5" thickBot="1" x14ac:dyDescent="0.25">
      <c r="A6" s="60" t="s">
        <v>60</v>
      </c>
      <c r="B6" s="210"/>
      <c r="C6" s="211"/>
      <c r="D6" s="211"/>
      <c r="E6" s="211"/>
      <c r="F6" s="211"/>
      <c r="G6" s="211"/>
      <c r="H6" s="212"/>
      <c r="I6" s="49"/>
      <c r="J6" s="36"/>
      <c r="K6" s="5"/>
      <c r="M6" s="5"/>
    </row>
    <row r="7" spans="1:19" s="3" customFormat="1" ht="14.25" thickTop="1" thickBot="1" x14ac:dyDescent="0.25">
      <c r="A7" s="5"/>
      <c r="B7" s="95"/>
      <c r="C7" s="200" t="s">
        <v>27</v>
      </c>
      <c r="D7" s="201"/>
      <c r="E7" s="201"/>
      <c r="F7" s="200" t="s">
        <v>56</v>
      </c>
      <c r="G7" s="202"/>
      <c r="H7" s="100" t="s">
        <v>92</v>
      </c>
      <c r="I7" s="215" t="s">
        <v>72</v>
      </c>
      <c r="J7" s="215"/>
      <c r="K7" s="215" t="s">
        <v>73</v>
      </c>
      <c r="L7" s="215"/>
      <c r="M7" s="213" t="s">
        <v>2</v>
      </c>
      <c r="N7" s="214"/>
      <c r="O7" s="26"/>
      <c r="P7" s="144" t="s">
        <v>64</v>
      </c>
      <c r="Q7" s="145"/>
      <c r="R7" s="145"/>
      <c r="S7" s="146"/>
    </row>
    <row r="8" spans="1:19" s="3" customFormat="1" ht="13.5" thickBot="1" x14ac:dyDescent="0.25">
      <c r="A8" s="5" t="s">
        <v>3</v>
      </c>
      <c r="B8" s="93" t="s">
        <v>32</v>
      </c>
      <c r="C8" s="203" t="s">
        <v>58</v>
      </c>
      <c r="D8" s="204"/>
      <c r="E8" s="204"/>
      <c r="F8" s="93" t="s">
        <v>57</v>
      </c>
      <c r="G8" s="24" t="s">
        <v>11</v>
      </c>
      <c r="H8" s="101" t="s">
        <v>93</v>
      </c>
      <c r="I8" s="48" t="s">
        <v>49</v>
      </c>
      <c r="J8" s="48" t="s">
        <v>50</v>
      </c>
      <c r="K8" s="48" t="s">
        <v>49</v>
      </c>
      <c r="L8" s="48" t="s">
        <v>50</v>
      </c>
      <c r="M8" s="48" t="s">
        <v>49</v>
      </c>
      <c r="N8" s="48" t="s">
        <v>50</v>
      </c>
      <c r="P8" s="147"/>
      <c r="Q8" s="148"/>
      <c r="R8" s="148"/>
      <c r="S8" s="149"/>
    </row>
    <row r="9" spans="1:19" s="3" customFormat="1" x14ac:dyDescent="0.2">
      <c r="A9" s="5" t="str">
        <f>IF(B5=0,"PI",B5)</f>
        <v>PI</v>
      </c>
      <c r="B9" s="94"/>
      <c r="C9" s="68">
        <v>9</v>
      </c>
      <c r="D9" s="11" t="s">
        <v>29</v>
      </c>
      <c r="E9" s="55" t="s">
        <v>59</v>
      </c>
      <c r="F9" s="70"/>
      <c r="G9" s="27"/>
      <c r="H9" s="102">
        <v>0</v>
      </c>
      <c r="I9" s="13">
        <f>TRUNC(ROUND(($B9/$C9)*$F9*(1-$H9),0),0)</f>
        <v>0</v>
      </c>
      <c r="J9" s="13">
        <f>TRUNC(ROUND(($B9/$C9)*$F9*$H9,0),0)</f>
        <v>0</v>
      </c>
      <c r="K9" s="13">
        <f>TRUNC(ROUND(I9*1.03,0),0)</f>
        <v>0</v>
      </c>
      <c r="L9" s="13">
        <f>TRUNC(ROUND(J9*1.03,0),0)</f>
        <v>0</v>
      </c>
      <c r="M9" s="13">
        <f>SUM($I9,$K9)</f>
        <v>0</v>
      </c>
      <c r="N9" s="13">
        <f>SUM($J9,$L9)</f>
        <v>0</v>
      </c>
      <c r="P9" s="150" t="s">
        <v>82</v>
      </c>
      <c r="Q9" s="151"/>
      <c r="R9" s="151"/>
      <c r="S9" s="152">
        <v>44743</v>
      </c>
    </row>
    <row r="10" spans="1:19" s="3" customFormat="1" x14ac:dyDescent="0.2">
      <c r="A10" s="21" t="s">
        <v>28</v>
      </c>
      <c r="B10" s="92"/>
      <c r="C10" s="85"/>
      <c r="D10" s="50"/>
      <c r="E10" s="65" t="str">
        <f>IF(C9=9,"Sum","")</f>
        <v>Sum</v>
      </c>
      <c r="F10" s="28"/>
      <c r="G10" s="65"/>
      <c r="H10" s="103">
        <v>0</v>
      </c>
      <c r="I10" s="13">
        <f>TRUNC(ROUND(($B9/$C9)*$G10*(1-$H10),0),0)</f>
        <v>0</v>
      </c>
      <c r="J10" s="13">
        <f>TRUNC(ROUND(($B9/$C9)*$G10*$H10,0),0)</f>
        <v>0</v>
      </c>
      <c r="K10" s="13">
        <f t="shared" ref="K10:L26" si="0">TRUNC(ROUND(I10*1.03,0),0)</f>
        <v>0</v>
      </c>
      <c r="L10" s="13">
        <f t="shared" si="0"/>
        <v>0</v>
      </c>
      <c r="M10" s="13">
        <f t="shared" ref="M10:M27" si="1">SUM($I10,$K10)</f>
        <v>0</v>
      </c>
      <c r="N10" s="13">
        <f t="shared" ref="N10:N27" si="2">SUM($J10,$L10)</f>
        <v>0</v>
      </c>
      <c r="P10" s="155" t="s">
        <v>63</v>
      </c>
      <c r="Q10" s="161"/>
      <c r="R10" s="161"/>
      <c r="S10" s="162">
        <v>0.5</v>
      </c>
    </row>
    <row r="11" spans="1:19" s="3" customFormat="1" x14ac:dyDescent="0.2">
      <c r="A11" s="5" t="s">
        <v>94</v>
      </c>
      <c r="B11" s="96"/>
      <c r="C11" s="69">
        <v>9</v>
      </c>
      <c r="D11" s="11" t="s">
        <v>29</v>
      </c>
      <c r="E11" s="55" t="s">
        <v>59</v>
      </c>
      <c r="F11" s="70"/>
      <c r="G11" s="27"/>
      <c r="H11" s="104">
        <v>0</v>
      </c>
      <c r="I11" s="13">
        <f>TRUNC(ROUND(($B11/$C11)*$F11*(1-$H11),0),0)</f>
        <v>0</v>
      </c>
      <c r="J11" s="13">
        <f>TRUNC(ROUND(($B11/$C11)*$F11*$H11,0),0)</f>
        <v>0</v>
      </c>
      <c r="K11" s="13">
        <f t="shared" si="0"/>
        <v>0</v>
      </c>
      <c r="L11" s="13">
        <f t="shared" si="0"/>
        <v>0</v>
      </c>
      <c r="M11" s="13">
        <f t="shared" si="1"/>
        <v>0</v>
      </c>
      <c r="N11" s="13">
        <f t="shared" si="2"/>
        <v>0</v>
      </c>
      <c r="P11" s="155" t="s">
        <v>65</v>
      </c>
      <c r="Q11" s="161"/>
      <c r="R11" s="161"/>
      <c r="S11" s="162">
        <v>0.49</v>
      </c>
    </row>
    <row r="12" spans="1:19" s="3" customFormat="1" x14ac:dyDescent="0.2">
      <c r="A12" s="21" t="s">
        <v>12</v>
      </c>
      <c r="B12" s="92"/>
      <c r="C12" s="56"/>
      <c r="D12" s="50"/>
      <c r="E12" s="65" t="str">
        <f>IF(C11=9,"Sum","")</f>
        <v>Sum</v>
      </c>
      <c r="F12" s="28"/>
      <c r="G12" s="65"/>
      <c r="H12" s="103">
        <v>0</v>
      </c>
      <c r="I12" s="13">
        <f>TRUNC(ROUND(($B11/$C11)*$G12*(1-$H12),0),0)</f>
        <v>0</v>
      </c>
      <c r="J12" s="13">
        <f>TRUNC(ROUND(($B11/$C11)*$G12*$H12,0),0)</f>
        <v>0</v>
      </c>
      <c r="K12" s="13">
        <f t="shared" si="0"/>
        <v>0</v>
      </c>
      <c r="L12" s="13">
        <f t="shared" si="0"/>
        <v>0</v>
      </c>
      <c r="M12" s="13">
        <f t="shared" si="1"/>
        <v>0</v>
      </c>
      <c r="N12" s="13">
        <f t="shared" si="2"/>
        <v>0</v>
      </c>
      <c r="P12" s="155" t="s">
        <v>66</v>
      </c>
      <c r="Q12" s="161"/>
      <c r="R12" s="161"/>
      <c r="S12" s="162">
        <v>0.38</v>
      </c>
    </row>
    <row r="13" spans="1:19" s="3" customFormat="1" x14ac:dyDescent="0.2">
      <c r="A13" s="5" t="s">
        <v>95</v>
      </c>
      <c r="B13" s="96"/>
      <c r="C13" s="69">
        <v>9</v>
      </c>
      <c r="D13" s="11" t="s">
        <v>29</v>
      </c>
      <c r="E13" s="55" t="s">
        <v>59</v>
      </c>
      <c r="F13" s="70"/>
      <c r="G13" s="27"/>
      <c r="H13" s="104">
        <v>0</v>
      </c>
      <c r="I13" s="13">
        <f>TRUNC(ROUND(($B13/$C13)*$F13*(1-$H13),0),0)</f>
        <v>0</v>
      </c>
      <c r="J13" s="13">
        <f>TRUNC(ROUND(($B13/$C13)*$F13*$H13,0),0)</f>
        <v>0</v>
      </c>
      <c r="K13" s="13">
        <f t="shared" si="0"/>
        <v>0</v>
      </c>
      <c r="L13" s="13">
        <f t="shared" si="0"/>
        <v>0</v>
      </c>
      <c r="M13" s="13">
        <f t="shared" si="1"/>
        <v>0</v>
      </c>
      <c r="N13" s="13">
        <f t="shared" si="2"/>
        <v>0</v>
      </c>
      <c r="P13" s="155" t="s">
        <v>67</v>
      </c>
      <c r="Q13" s="161"/>
      <c r="R13" s="161"/>
      <c r="S13" s="162">
        <v>0.26</v>
      </c>
    </row>
    <row r="14" spans="1:19" s="3" customFormat="1" x14ac:dyDescent="0.2">
      <c r="A14" s="21" t="s">
        <v>13</v>
      </c>
      <c r="B14" s="92"/>
      <c r="C14" s="33"/>
      <c r="D14" s="29"/>
      <c r="E14" s="65" t="str">
        <f>IF(C13=9,"Sum","")</f>
        <v>Sum</v>
      </c>
      <c r="F14" s="28"/>
      <c r="G14" s="65"/>
      <c r="H14" s="103">
        <v>0</v>
      </c>
      <c r="I14" s="13">
        <f>TRUNC(ROUND(($B13/$C13)*$G14*(1-$H14),0),0)</f>
        <v>0</v>
      </c>
      <c r="J14" s="13">
        <f>TRUNC(ROUND(($B13/$C13)*$G14*$H14,0),0)</f>
        <v>0</v>
      </c>
      <c r="K14" s="13">
        <f t="shared" si="0"/>
        <v>0</v>
      </c>
      <c r="L14" s="13">
        <f t="shared" si="0"/>
        <v>0</v>
      </c>
      <c r="M14" s="13">
        <f t="shared" si="1"/>
        <v>0</v>
      </c>
      <c r="N14" s="13">
        <f t="shared" si="2"/>
        <v>0</v>
      </c>
      <c r="P14" s="147"/>
      <c r="Q14" s="239"/>
      <c r="R14" s="239"/>
      <c r="S14" s="163"/>
    </row>
    <row r="15" spans="1:19" s="3" customFormat="1" x14ac:dyDescent="0.2">
      <c r="A15" s="5" t="s">
        <v>96</v>
      </c>
      <c r="B15" s="96"/>
      <c r="C15" s="69">
        <v>9</v>
      </c>
      <c r="D15" s="11" t="s">
        <v>29</v>
      </c>
      <c r="E15" s="55" t="s">
        <v>59</v>
      </c>
      <c r="F15" s="70"/>
      <c r="G15" s="27"/>
      <c r="H15" s="104">
        <v>0</v>
      </c>
      <c r="I15" s="13">
        <f>TRUNC(ROUND(($B15/$C15)*$F15*(1-$H15),0),0)</f>
        <v>0</v>
      </c>
      <c r="J15" s="13">
        <f>TRUNC(ROUND(($B15/$C15)*$F15*$H15,0),0)</f>
        <v>0</v>
      </c>
      <c r="K15" s="13">
        <f t="shared" si="0"/>
        <v>0</v>
      </c>
      <c r="L15" s="13">
        <f t="shared" si="0"/>
        <v>0</v>
      </c>
      <c r="M15" s="13">
        <f t="shared" si="1"/>
        <v>0</v>
      </c>
      <c r="N15" s="13">
        <f t="shared" si="2"/>
        <v>0</v>
      </c>
      <c r="P15" s="147"/>
      <c r="Q15" s="148"/>
      <c r="R15" s="148"/>
      <c r="S15" s="157"/>
    </row>
    <row r="16" spans="1:19" s="3" customFormat="1" x14ac:dyDescent="0.2">
      <c r="A16" s="21" t="s">
        <v>78</v>
      </c>
      <c r="B16" s="92"/>
      <c r="C16" s="33"/>
      <c r="D16" s="29"/>
      <c r="E16" s="65" t="str">
        <f>IF(C15=9,"Sum","")</f>
        <v>Sum</v>
      </c>
      <c r="F16" s="28"/>
      <c r="G16" s="65"/>
      <c r="H16" s="103">
        <v>0</v>
      </c>
      <c r="I16" s="13">
        <f>TRUNC(ROUND(($B15/$C15)*$G16*(1-$H16),0),0)</f>
        <v>0</v>
      </c>
      <c r="J16" s="13">
        <f>TRUNC(ROUND(($B15/$C15)*$G16*$H16,0),0)</f>
        <v>0</v>
      </c>
      <c r="K16" s="13">
        <f t="shared" si="0"/>
        <v>0</v>
      </c>
      <c r="L16" s="13">
        <f t="shared" si="0"/>
        <v>0</v>
      </c>
      <c r="M16" s="13">
        <f t="shared" si="1"/>
        <v>0</v>
      </c>
      <c r="N16" s="13">
        <f t="shared" si="2"/>
        <v>0</v>
      </c>
      <c r="P16" s="150"/>
      <c r="Q16" s="151"/>
      <c r="R16" s="151"/>
      <c r="S16" s="157"/>
    </row>
    <row r="17" spans="1:20" s="3" customFormat="1" ht="13.5" thickBot="1" x14ac:dyDescent="0.25">
      <c r="A17" s="5" t="s">
        <v>97</v>
      </c>
      <c r="B17" s="96"/>
      <c r="C17" s="69">
        <v>9</v>
      </c>
      <c r="D17" s="11" t="s">
        <v>29</v>
      </c>
      <c r="E17" s="55" t="s">
        <v>59</v>
      </c>
      <c r="F17" s="70"/>
      <c r="G17" s="27"/>
      <c r="H17" s="104">
        <v>0</v>
      </c>
      <c r="I17" s="13">
        <f>TRUNC(ROUND(($B17/$C17)*$F17*(1-$H17),0),0)</f>
        <v>0</v>
      </c>
      <c r="J17" s="13">
        <f>TRUNC(ROUND(($B17/$C17)*$F17*$H17,0),0)</f>
        <v>0</v>
      </c>
      <c r="K17" s="13">
        <f t="shared" si="0"/>
        <v>0</v>
      </c>
      <c r="L17" s="13">
        <f t="shared" si="0"/>
        <v>0</v>
      </c>
      <c r="M17" s="13">
        <f t="shared" si="1"/>
        <v>0</v>
      </c>
      <c r="N17" s="13">
        <f t="shared" si="2"/>
        <v>0</v>
      </c>
      <c r="P17" s="164"/>
      <c r="Q17" s="165"/>
      <c r="R17" s="165"/>
      <c r="S17" s="166"/>
    </row>
    <row r="18" spans="1:20" s="3" customFormat="1" ht="13.5" thickTop="1" x14ac:dyDescent="0.2">
      <c r="A18" s="21" t="s">
        <v>79</v>
      </c>
      <c r="B18" s="92"/>
      <c r="C18" s="33"/>
      <c r="D18" s="29"/>
      <c r="E18" s="65" t="str">
        <f>IF(C17=9,"Sum","")</f>
        <v>Sum</v>
      </c>
      <c r="F18" s="28"/>
      <c r="G18" s="65"/>
      <c r="H18" s="103">
        <v>0</v>
      </c>
      <c r="I18" s="13">
        <f>TRUNC(ROUND(($B17/$C17)*$G18*(1-$H18),0),0)</f>
        <v>0</v>
      </c>
      <c r="J18" s="13">
        <f>TRUNC(ROUND(($B17/$C17)*$G18*$H18,0),0)</f>
        <v>0</v>
      </c>
      <c r="K18" s="13">
        <f t="shared" si="0"/>
        <v>0</v>
      </c>
      <c r="L18" s="13">
        <f t="shared" si="0"/>
        <v>0</v>
      </c>
      <c r="M18" s="13">
        <f t="shared" si="1"/>
        <v>0</v>
      </c>
      <c r="N18" s="13">
        <f t="shared" si="2"/>
        <v>0</v>
      </c>
      <c r="P18" s="5"/>
    </row>
    <row r="19" spans="1:20" s="3" customFormat="1" ht="13.5" thickBot="1" x14ac:dyDescent="0.25">
      <c r="A19" s="22" t="s">
        <v>80</v>
      </c>
      <c r="B19" s="96"/>
      <c r="C19" s="69">
        <v>12</v>
      </c>
      <c r="D19" s="23" t="s">
        <v>29</v>
      </c>
      <c r="E19" s="65" t="s">
        <v>59</v>
      </c>
      <c r="F19" s="57"/>
      <c r="G19" s="34"/>
      <c r="H19" s="105">
        <v>0</v>
      </c>
      <c r="I19" s="13">
        <f>TRUNC(ROUND(($B19/$C19)*$F19*(1-$H19),0))</f>
        <v>0</v>
      </c>
      <c r="J19" s="13">
        <f>TRUNC(ROUND(($B19/$C19)*$F19*$H19,0))</f>
        <v>0</v>
      </c>
      <c r="K19" s="13">
        <f t="shared" si="0"/>
        <v>0</v>
      </c>
      <c r="L19" s="13">
        <f t="shared" si="0"/>
        <v>0</v>
      </c>
      <c r="M19" s="13">
        <f t="shared" si="1"/>
        <v>0</v>
      </c>
      <c r="N19" s="13">
        <f t="shared" si="2"/>
        <v>0</v>
      </c>
    </row>
    <row r="20" spans="1:20" s="3" customFormat="1" ht="13.5" thickTop="1" x14ac:dyDescent="0.2">
      <c r="A20" s="22" t="s">
        <v>37</v>
      </c>
      <c r="B20" s="96"/>
      <c r="C20" s="69">
        <v>12</v>
      </c>
      <c r="D20" s="23" t="s">
        <v>29</v>
      </c>
      <c r="E20" s="65" t="s">
        <v>59</v>
      </c>
      <c r="F20" s="57"/>
      <c r="G20" s="34"/>
      <c r="H20" s="105">
        <v>0</v>
      </c>
      <c r="I20" s="13">
        <f>TRUNC(ROUND(($B20/$C20)*$F20*(1-$H20),0))</f>
        <v>0</v>
      </c>
      <c r="J20" s="13">
        <f>TRUNC(ROUND(($B20/$C20)*$F20*$H20,0))</f>
        <v>0</v>
      </c>
      <c r="K20" s="13">
        <f t="shared" si="0"/>
        <v>0</v>
      </c>
      <c r="L20" s="13">
        <f t="shared" si="0"/>
        <v>0</v>
      </c>
      <c r="M20" s="13">
        <f t="shared" si="1"/>
        <v>0</v>
      </c>
      <c r="N20" s="13">
        <f t="shared" si="2"/>
        <v>0</v>
      </c>
      <c r="P20" s="144" t="s">
        <v>83</v>
      </c>
      <c r="Q20" s="145"/>
      <c r="R20" s="146"/>
      <c r="S20" s="146"/>
      <c r="T20" s="91"/>
    </row>
    <row r="21" spans="1:20" s="3" customFormat="1" x14ac:dyDescent="0.2">
      <c r="A21" s="86" t="s">
        <v>36</v>
      </c>
      <c r="B21" s="96"/>
      <c r="C21" s="69">
        <v>12</v>
      </c>
      <c r="D21" s="87" t="s">
        <v>29</v>
      </c>
      <c r="E21" s="55" t="s">
        <v>59</v>
      </c>
      <c r="F21" s="88"/>
      <c r="G21" s="89"/>
      <c r="H21" s="105">
        <v>0</v>
      </c>
      <c r="I21" s="13">
        <f>TRUNC(ROUND(($B21/$C21)*$F21*(1-$H21),0))</f>
        <v>0</v>
      </c>
      <c r="J21" s="13">
        <f>TRUNC(ROUND(($B21/$C21)*$F21*$H21,0))</f>
        <v>0</v>
      </c>
      <c r="K21" s="13">
        <f t="shared" si="0"/>
        <v>0</v>
      </c>
      <c r="L21" s="13">
        <f t="shared" si="0"/>
        <v>0</v>
      </c>
      <c r="M21" s="13">
        <f t="shared" si="1"/>
        <v>0</v>
      </c>
      <c r="N21" s="13">
        <f t="shared" si="2"/>
        <v>0</v>
      </c>
      <c r="P21" s="147"/>
      <c r="Q21" s="148"/>
      <c r="R21" s="149"/>
      <c r="S21" s="149"/>
      <c r="T21" s="91"/>
    </row>
    <row r="22" spans="1:20" s="3" customFormat="1" ht="13.5" thickBot="1" x14ac:dyDescent="0.25">
      <c r="A22" s="39" t="s">
        <v>81</v>
      </c>
      <c r="B22" s="97"/>
      <c r="C22" s="71">
        <v>12</v>
      </c>
      <c r="D22" s="51" t="s">
        <v>29</v>
      </c>
      <c r="E22" s="90" t="s">
        <v>59</v>
      </c>
      <c r="F22" s="58"/>
      <c r="G22" s="59"/>
      <c r="H22" s="104">
        <v>0</v>
      </c>
      <c r="I22" s="13">
        <f>TRUNC(ROUND(($B22/$C22)*$F22*(1-$H22),0))</f>
        <v>0</v>
      </c>
      <c r="J22" s="13">
        <f>TRUNC(ROUND(($B22/$C22)*$F22*$H22,0))</f>
        <v>0</v>
      </c>
      <c r="K22" s="13">
        <f t="shared" si="0"/>
        <v>0</v>
      </c>
      <c r="L22" s="13">
        <f t="shared" si="0"/>
        <v>0</v>
      </c>
      <c r="M22" s="13">
        <f t="shared" si="1"/>
        <v>0</v>
      </c>
      <c r="N22" s="13">
        <f t="shared" si="2"/>
        <v>0</v>
      </c>
      <c r="P22" s="150" t="str">
        <f>P9</f>
        <v>Start date on or after:</v>
      </c>
      <c r="Q22" s="151"/>
      <c r="R22" s="152">
        <v>45108</v>
      </c>
      <c r="S22" s="152">
        <v>45475</v>
      </c>
      <c r="T22" s="114"/>
    </row>
    <row r="23" spans="1:20" s="3" customFormat="1" x14ac:dyDescent="0.2">
      <c r="A23" s="5" t="s">
        <v>40</v>
      </c>
      <c r="B23" s="16"/>
      <c r="C23" s="43"/>
      <c r="D23" s="41"/>
      <c r="E23" s="72"/>
      <c r="F23" s="35" t="s">
        <v>19</v>
      </c>
      <c r="G23" s="78"/>
      <c r="H23" s="106">
        <v>0</v>
      </c>
      <c r="I23" s="13">
        <f>TRUNC(ROUND($D23*$E23*$G23*(1-$H23),0),0)</f>
        <v>0</v>
      </c>
      <c r="J23" s="13">
        <f>TRUNC(ROUND($D23*$E23*$G23*$H23,0),0)</f>
        <v>0</v>
      </c>
      <c r="K23" s="13">
        <f t="shared" si="0"/>
        <v>0</v>
      </c>
      <c r="L23" s="13">
        <f t="shared" si="0"/>
        <v>0</v>
      </c>
      <c r="M23" s="13">
        <f t="shared" si="1"/>
        <v>0</v>
      </c>
      <c r="N23" s="13">
        <f t="shared" si="2"/>
        <v>0</v>
      </c>
      <c r="P23" s="153" t="s">
        <v>84</v>
      </c>
      <c r="Q23" s="154"/>
      <c r="R23" s="158">
        <v>0.26900000000000002</v>
      </c>
      <c r="S23" s="158">
        <v>0.26900000000000002</v>
      </c>
      <c r="T23" s="114"/>
    </row>
    <row r="24" spans="1:20" s="3" customFormat="1" x14ac:dyDescent="0.2">
      <c r="A24" s="22" t="s">
        <v>42</v>
      </c>
      <c r="B24" s="16"/>
      <c r="C24" s="43"/>
      <c r="D24" s="73"/>
      <c r="E24" s="74"/>
      <c r="F24" s="40" t="s">
        <v>19</v>
      </c>
      <c r="G24" s="79"/>
      <c r="H24" s="105">
        <v>0</v>
      </c>
      <c r="I24" s="13">
        <f>TRUNC(ROUND($D24*$E24*$G24*(1-$H24),0),0)</f>
        <v>0</v>
      </c>
      <c r="J24" s="13">
        <f>TRUNC(ROUND($D24*$E24*$G24*$H24,0),0)</f>
        <v>0</v>
      </c>
      <c r="K24" s="13">
        <f t="shared" si="0"/>
        <v>0</v>
      </c>
      <c r="L24" s="13">
        <f t="shared" si="0"/>
        <v>0</v>
      </c>
      <c r="M24" s="13">
        <f t="shared" si="1"/>
        <v>0</v>
      </c>
      <c r="N24" s="13">
        <f t="shared" si="2"/>
        <v>0</v>
      </c>
      <c r="P24" s="153" t="s">
        <v>85</v>
      </c>
      <c r="Q24" s="154"/>
      <c r="R24" s="158">
        <v>0.26900000000000002</v>
      </c>
      <c r="S24" s="158">
        <v>0.26900000000000002</v>
      </c>
      <c r="T24" s="114"/>
    </row>
    <row r="25" spans="1:20" s="3" customFormat="1" x14ac:dyDescent="0.2">
      <c r="A25" s="22" t="s">
        <v>15</v>
      </c>
      <c r="B25" s="42"/>
      <c r="C25" s="43"/>
      <c r="D25" s="73"/>
      <c r="E25" s="75"/>
      <c r="F25" s="41" t="s">
        <v>14</v>
      </c>
      <c r="G25" s="80"/>
      <c r="H25" s="105">
        <v>0</v>
      </c>
      <c r="I25" s="13">
        <f>TRUNC(ROUND($D25*$E25*$G25*(1-$H25),0),0)</f>
        <v>0</v>
      </c>
      <c r="J25" s="13">
        <f>TRUNC(ROUND($D25*$E25*$G25*$H25,0),0)</f>
        <v>0</v>
      </c>
      <c r="K25" s="13">
        <f t="shared" si="0"/>
        <v>0</v>
      </c>
      <c r="L25" s="13">
        <f t="shared" si="0"/>
        <v>0</v>
      </c>
      <c r="M25" s="13">
        <f t="shared" si="1"/>
        <v>0</v>
      </c>
      <c r="N25" s="13">
        <f t="shared" si="2"/>
        <v>0</v>
      </c>
      <c r="P25" s="153" t="s">
        <v>86</v>
      </c>
      <c r="Q25" s="154"/>
      <c r="R25" s="158">
        <v>0.16800000000000001</v>
      </c>
      <c r="S25" s="158">
        <v>0.16800000000000001</v>
      </c>
      <c r="T25" s="114"/>
    </row>
    <row r="26" spans="1:20" s="3" customFormat="1" ht="13.5" thickBot="1" x14ac:dyDescent="0.25">
      <c r="A26" s="61" t="s">
        <v>16</v>
      </c>
      <c r="B26" s="62"/>
      <c r="C26" s="63"/>
      <c r="D26" s="76"/>
      <c r="E26" s="77"/>
      <c r="F26" s="64" t="s">
        <v>14</v>
      </c>
      <c r="G26" s="81"/>
      <c r="H26" s="107">
        <v>0</v>
      </c>
      <c r="I26" s="13">
        <f>TRUNC(ROUND($D26*$E26*$G26*(1-$H26),0),0)</f>
        <v>0</v>
      </c>
      <c r="J26" s="13">
        <f>TRUNC(ROUND($D26*$E26*$G26*$H26,0),0)</f>
        <v>0</v>
      </c>
      <c r="K26" s="13">
        <f t="shared" si="0"/>
        <v>0</v>
      </c>
      <c r="L26" s="13">
        <f t="shared" si="0"/>
        <v>0</v>
      </c>
      <c r="M26" s="13">
        <f t="shared" si="1"/>
        <v>0</v>
      </c>
      <c r="N26" s="13">
        <f t="shared" si="2"/>
        <v>0</v>
      </c>
      <c r="P26" s="153" t="s">
        <v>87</v>
      </c>
      <c r="Q26" s="154"/>
      <c r="R26" s="158">
        <v>5.7000000000000002E-2</v>
      </c>
      <c r="S26" s="158">
        <v>5.7000000000000002E-2</v>
      </c>
      <c r="T26" s="114"/>
    </row>
    <row r="27" spans="1:20" s="3" customFormat="1" x14ac:dyDescent="0.2">
      <c r="A27" s="6" t="s">
        <v>0</v>
      </c>
      <c r="B27" s="6"/>
      <c r="C27" s="6"/>
      <c r="D27" s="6"/>
      <c r="E27" s="6"/>
      <c r="F27" s="6"/>
      <c r="G27" s="6"/>
      <c r="H27" s="6"/>
      <c r="I27" s="14">
        <f>SUM(I9:I26)</f>
        <v>0</v>
      </c>
      <c r="J27" s="14">
        <f>SUM(J9:J26)</f>
        <v>0</v>
      </c>
      <c r="K27" s="14">
        <f>SUM(K9:K26)</f>
        <v>0</v>
      </c>
      <c r="L27" s="14">
        <f>SUM(L9:L26)</f>
        <v>0</v>
      </c>
      <c r="M27" s="14">
        <f t="shared" si="1"/>
        <v>0</v>
      </c>
      <c r="N27" s="14">
        <f t="shared" si="2"/>
        <v>0</v>
      </c>
      <c r="P27" s="153" t="s">
        <v>88</v>
      </c>
      <c r="Q27" s="154"/>
      <c r="R27" s="158">
        <v>6.7000000000000004E-2</v>
      </c>
      <c r="S27" s="158">
        <v>6.7000000000000004E-2</v>
      </c>
      <c r="T27" s="114"/>
    </row>
    <row r="28" spans="1:20" s="3" customFormat="1" x14ac:dyDescent="0.2">
      <c r="A28" s="5" t="s">
        <v>4</v>
      </c>
      <c r="B28" s="5"/>
      <c r="C28" s="5"/>
      <c r="D28" s="249" t="s">
        <v>45</v>
      </c>
      <c r="E28" s="250"/>
      <c r="F28" s="250"/>
      <c r="G28" s="250"/>
      <c r="H28" s="38"/>
      <c r="I28" s="16"/>
      <c r="J28" s="16"/>
      <c r="K28" s="16"/>
      <c r="L28" s="16"/>
      <c r="M28" s="16"/>
      <c r="N28" s="16"/>
      <c r="P28" s="153" t="s">
        <v>89</v>
      </c>
      <c r="Q28" s="154"/>
      <c r="R28" s="158">
        <v>7.0000000000000001E-3</v>
      </c>
      <c r="S28" s="158">
        <v>7.0000000000000001E-3</v>
      </c>
      <c r="T28" s="114"/>
    </row>
    <row r="29" spans="1:20" s="3" customFormat="1" x14ac:dyDescent="0.2">
      <c r="A29" s="5" t="s">
        <v>39</v>
      </c>
      <c r="B29" s="5"/>
      <c r="C29" s="5"/>
      <c r="D29" s="5"/>
      <c r="E29" s="205">
        <f>+R23</f>
        <v>0.26900000000000002</v>
      </c>
      <c r="F29" s="206"/>
      <c r="G29" s="44"/>
      <c r="H29" s="44"/>
      <c r="I29" s="13">
        <f>TRUNC(ROUND(SUM(I9,I11,I13,I15,I17,I19:I22)*$E29,0),0)</f>
        <v>0</v>
      </c>
      <c r="J29" s="13">
        <f>TRUNC(ROUND(SUM(J9,J11,J13,J15,J17,J19:J22)*$E29,0),0)</f>
        <v>0</v>
      </c>
      <c r="K29" s="13">
        <f>TRUNC(ROUND(SUM(K$9,K$11,K$13,K$15,K$17,K$19:K$22)*$S23,0),0)</f>
        <v>0</v>
      </c>
      <c r="L29" s="13">
        <f>TRUNC(ROUND(SUM(L$9,L$11,L$13,L$15,L$17,L$19:L$22)*$S23,0),0)</f>
        <v>0</v>
      </c>
      <c r="M29" s="13">
        <f t="shared" ref="M29:M35" si="3">SUM($I29,$K29)</f>
        <v>0</v>
      </c>
      <c r="N29" s="13">
        <f t="shared" ref="N29:N35" si="4">SUM($J29,$L29)</f>
        <v>0</v>
      </c>
      <c r="P29" s="155"/>
      <c r="Q29" s="156"/>
      <c r="R29" s="157"/>
      <c r="S29" s="157"/>
      <c r="T29" s="114"/>
    </row>
    <row r="30" spans="1:20" s="3" customFormat="1" x14ac:dyDescent="0.2">
      <c r="A30" s="5" t="s">
        <v>38</v>
      </c>
      <c r="B30" s="5"/>
      <c r="C30" s="5"/>
      <c r="D30" s="5"/>
      <c r="E30" s="205">
        <f>+R25</f>
        <v>0.16800000000000001</v>
      </c>
      <c r="F30" s="206"/>
      <c r="G30" s="44"/>
      <c r="H30" s="44"/>
      <c r="I30" s="13">
        <f>TRUNC(ROUND(SUM(I10,I12,I14,I16,I18)*$E30,0),0)</f>
        <v>0</v>
      </c>
      <c r="J30" s="13">
        <f>TRUNC(ROUND(SUM(J10,J12,J14,J16,J18)*$E30,0),0)</f>
        <v>0</v>
      </c>
      <c r="K30" s="13">
        <f>TRUNC(ROUND(SUM(K$10,K$12,K$14,K$16,K$18)*$S25,0),0)</f>
        <v>0</v>
      </c>
      <c r="L30" s="13">
        <f>TRUNC(ROUND(SUM(L$10,L$12,L$14,L$16,L$18)*$S25,0),0)</f>
        <v>0</v>
      </c>
      <c r="M30" s="13">
        <f t="shared" si="3"/>
        <v>0</v>
      </c>
      <c r="N30" s="13">
        <f t="shared" si="4"/>
        <v>0</v>
      </c>
      <c r="P30" s="240" t="s">
        <v>142</v>
      </c>
      <c r="Q30" s="241"/>
      <c r="R30" s="242"/>
      <c r="S30" s="157"/>
      <c r="T30" s="114"/>
    </row>
    <row r="31" spans="1:20" s="3" customFormat="1" x14ac:dyDescent="0.2">
      <c r="A31" s="5" t="s">
        <v>46</v>
      </c>
      <c r="B31" s="5"/>
      <c r="C31" s="5"/>
      <c r="D31" s="5"/>
      <c r="E31" s="205">
        <f>+R26</f>
        <v>5.7000000000000002E-2</v>
      </c>
      <c r="F31" s="206"/>
      <c r="G31" s="44"/>
      <c r="H31" s="44"/>
      <c r="I31" s="13">
        <f>TRUNC(ROUND((I23+I24)*$E31,0))</f>
        <v>0</v>
      </c>
      <c r="J31" s="13">
        <f>TRUNC(ROUND((J23+J24)*$E31,0))</f>
        <v>0</v>
      </c>
      <c r="K31" s="13">
        <f>TRUNC(ROUND((K23+K24)*$S26,0))</f>
        <v>0</v>
      </c>
      <c r="L31" s="13">
        <f>TRUNC(ROUND((L23+L24)*$S26,0))</f>
        <v>0</v>
      </c>
      <c r="M31" s="13">
        <f t="shared" si="3"/>
        <v>0</v>
      </c>
      <c r="N31" s="13">
        <f t="shared" si="4"/>
        <v>0</v>
      </c>
      <c r="P31" s="240"/>
      <c r="Q31" s="241"/>
      <c r="R31" s="242"/>
      <c r="S31" s="157"/>
      <c r="T31" s="114"/>
    </row>
    <row r="32" spans="1:20" s="3" customFormat="1" x14ac:dyDescent="0.2">
      <c r="A32" s="5" t="s">
        <v>18</v>
      </c>
      <c r="B32" s="5"/>
      <c r="C32" s="5"/>
      <c r="D32" s="5"/>
      <c r="E32" s="205">
        <f>+R27</f>
        <v>6.7000000000000004E-2</v>
      </c>
      <c r="F32" s="206"/>
      <c r="G32" s="44"/>
      <c r="H32" s="44"/>
      <c r="I32" s="13">
        <f>TRUNC(ROUND(I25*$E32,0),0)</f>
        <v>0</v>
      </c>
      <c r="J32" s="13">
        <f>TRUNC(ROUND(J25*$E32,0),0)</f>
        <v>0</v>
      </c>
      <c r="K32" s="13">
        <f>TRUNC(ROUND(K25*$S27,0),0)</f>
        <v>0</v>
      </c>
      <c r="L32" s="13">
        <f>TRUNC(ROUND(L25*$S27,0),0)</f>
        <v>0</v>
      </c>
      <c r="M32" s="13">
        <f t="shared" si="3"/>
        <v>0</v>
      </c>
      <c r="N32" s="13">
        <f t="shared" si="4"/>
        <v>0</v>
      </c>
      <c r="P32" s="240"/>
      <c r="Q32" s="241"/>
      <c r="R32" s="242"/>
      <c r="S32" s="157"/>
      <c r="T32" s="114"/>
    </row>
    <row r="33" spans="1:20" s="3" customFormat="1" x14ac:dyDescent="0.2">
      <c r="A33" s="5" t="s">
        <v>17</v>
      </c>
      <c r="B33" s="5"/>
      <c r="C33" s="5"/>
      <c r="D33" s="5"/>
      <c r="E33" s="205">
        <f>+R28</f>
        <v>7.0000000000000001E-3</v>
      </c>
      <c r="F33" s="206"/>
      <c r="G33" s="44"/>
      <c r="H33" s="44"/>
      <c r="I33" s="13">
        <f>IF(AND(I26&gt;0,TRUNC(ROUND(I26*$E33,0),0)=0),1,TRUNC(ROUND(I26*$E33,0),0))</f>
        <v>0</v>
      </c>
      <c r="J33" s="13">
        <f>IF(AND(J26&gt;0,TRUNC(ROUND(J26*$E33,0),0)=0),1,TRUNC(ROUND(J26*$E33,0),0))</f>
        <v>0</v>
      </c>
      <c r="K33" s="13">
        <f>IF(K26&gt;0,MAX(1,TRUNC(ROUND(K26*$S28,0),0)),0)</f>
        <v>0</v>
      </c>
      <c r="L33" s="13">
        <f>IF(L26&gt;0,MAX(1,TRUNC(ROUND(L26*$S28,0),0)),0)</f>
        <v>0</v>
      </c>
      <c r="M33" s="13">
        <f t="shared" si="3"/>
        <v>0</v>
      </c>
      <c r="N33" s="13">
        <f t="shared" si="4"/>
        <v>0</v>
      </c>
      <c r="P33" s="240"/>
      <c r="Q33" s="241"/>
      <c r="R33" s="242"/>
      <c r="S33" s="159"/>
      <c r="T33" s="114"/>
    </row>
    <row r="34" spans="1:20" s="3" customFormat="1" ht="13.5" thickBot="1" x14ac:dyDescent="0.25">
      <c r="A34" s="6" t="s">
        <v>1</v>
      </c>
      <c r="B34" s="6"/>
      <c r="C34" s="6"/>
      <c r="D34" s="6"/>
      <c r="E34" s="6"/>
      <c r="F34" s="6"/>
      <c r="G34" s="6"/>
      <c r="H34" s="6"/>
      <c r="I34" s="14">
        <f>SUM(I29:I33)</f>
        <v>0</v>
      </c>
      <c r="J34" s="14">
        <f>SUM(J29:J33)</f>
        <v>0</v>
      </c>
      <c r="K34" s="14">
        <f>SUM(K29:K33)</f>
        <v>0</v>
      </c>
      <c r="L34" s="14">
        <f>SUM(L29:L33)</f>
        <v>0</v>
      </c>
      <c r="M34" s="14">
        <f t="shared" si="3"/>
        <v>0</v>
      </c>
      <c r="N34" s="14">
        <f t="shared" si="4"/>
        <v>0</v>
      </c>
      <c r="P34" s="260"/>
      <c r="Q34" s="261"/>
      <c r="R34" s="262"/>
      <c r="S34" s="160"/>
      <c r="T34" s="114"/>
    </row>
    <row r="35" spans="1:20" s="3" customFormat="1" ht="13.5" thickTop="1" x14ac:dyDescent="0.2">
      <c r="A35" s="10" t="s">
        <v>8</v>
      </c>
      <c r="B35" s="10"/>
      <c r="C35" s="10"/>
      <c r="D35" s="10"/>
      <c r="E35" s="10"/>
      <c r="F35" s="10"/>
      <c r="G35" s="10"/>
      <c r="H35" s="10"/>
      <c r="I35" s="15">
        <f>SUM(I27,I34)</f>
        <v>0</v>
      </c>
      <c r="J35" s="15">
        <f>SUM(J27,J34)</f>
        <v>0</v>
      </c>
      <c r="K35" s="15">
        <f>SUM(K27,K34)</f>
        <v>0</v>
      </c>
      <c r="L35" s="15">
        <f>SUM(L27,L34)</f>
        <v>0</v>
      </c>
      <c r="M35" s="15">
        <f t="shared" si="3"/>
        <v>0</v>
      </c>
      <c r="N35" s="15">
        <f t="shared" si="4"/>
        <v>0</v>
      </c>
    </row>
    <row r="36" spans="1:20" s="3" customFormat="1" x14ac:dyDescent="0.2">
      <c r="A36" s="5"/>
      <c r="B36" s="5"/>
      <c r="C36" s="5"/>
      <c r="D36" s="5"/>
      <c r="E36" s="5"/>
      <c r="F36" s="5"/>
      <c r="G36" s="5"/>
      <c r="H36" s="5"/>
      <c r="I36" s="16"/>
      <c r="J36" s="16"/>
      <c r="K36" s="16"/>
      <c r="L36" s="16"/>
      <c r="M36" s="16"/>
      <c r="N36" s="16"/>
    </row>
    <row r="37" spans="1:20" s="3" customFormat="1" x14ac:dyDescent="0.2">
      <c r="A37" s="5" t="s">
        <v>22</v>
      </c>
      <c r="B37" s="5"/>
      <c r="C37" s="5"/>
      <c r="D37" s="5"/>
      <c r="E37" s="5"/>
      <c r="F37" s="5"/>
      <c r="G37" s="5"/>
      <c r="H37" s="5"/>
      <c r="I37" s="13"/>
      <c r="J37" s="13"/>
      <c r="K37" s="13"/>
      <c r="L37" s="13"/>
      <c r="M37" s="13">
        <f t="shared" ref="M37:M41" si="5">SUM($I37,$K37)</f>
        <v>0</v>
      </c>
      <c r="N37" s="13">
        <f t="shared" ref="N37:N41" si="6">SUM($J37,$L37)</f>
        <v>0</v>
      </c>
    </row>
    <row r="38" spans="1:20" s="3" customFormat="1" x14ac:dyDescent="0.2">
      <c r="A38" s="5" t="s">
        <v>21</v>
      </c>
      <c r="B38" s="10"/>
      <c r="C38" s="10"/>
      <c r="D38" s="10"/>
      <c r="E38" s="10"/>
      <c r="F38" s="10"/>
      <c r="G38" s="10"/>
      <c r="H38" s="10"/>
      <c r="I38" s="13"/>
      <c r="J38" s="13"/>
      <c r="K38" s="13"/>
      <c r="L38" s="13"/>
      <c r="M38" s="13">
        <f t="shared" si="5"/>
        <v>0</v>
      </c>
      <c r="N38" s="13">
        <f t="shared" si="6"/>
        <v>0</v>
      </c>
    </row>
    <row r="39" spans="1:20" s="3" customFormat="1" x14ac:dyDescent="0.2">
      <c r="A39" s="219" t="s">
        <v>43</v>
      </c>
      <c r="B39" s="219"/>
      <c r="C39" s="219"/>
      <c r="D39" s="219"/>
      <c r="E39" s="219"/>
      <c r="F39" s="219"/>
      <c r="G39" s="219"/>
      <c r="H39" s="219"/>
      <c r="I39" s="13"/>
      <c r="J39" s="13"/>
      <c r="K39" s="13"/>
      <c r="L39" s="13"/>
      <c r="M39" s="13">
        <f t="shared" si="5"/>
        <v>0</v>
      </c>
      <c r="N39" s="13">
        <f t="shared" si="6"/>
        <v>0</v>
      </c>
    </row>
    <row r="40" spans="1:20" s="3" customFormat="1" x14ac:dyDescent="0.2">
      <c r="A40" s="219" t="s">
        <v>24</v>
      </c>
      <c r="B40" s="219"/>
      <c r="C40" s="5"/>
      <c r="D40" s="5"/>
      <c r="E40" s="5"/>
      <c r="F40" s="5"/>
      <c r="G40" s="5"/>
      <c r="H40" s="5"/>
      <c r="I40" s="13"/>
      <c r="J40" s="13"/>
      <c r="K40" s="13"/>
      <c r="L40" s="13"/>
      <c r="M40" s="13">
        <f t="shared" si="5"/>
        <v>0</v>
      </c>
      <c r="N40" s="13">
        <f t="shared" si="6"/>
        <v>0</v>
      </c>
    </row>
    <row r="41" spans="1:20" s="3" customFormat="1" x14ac:dyDescent="0.2">
      <c r="A41" s="5" t="s">
        <v>136</v>
      </c>
      <c r="B41" s="5"/>
      <c r="C41" s="5"/>
      <c r="D41" s="5"/>
      <c r="E41" s="5"/>
      <c r="F41" s="5"/>
      <c r="G41" s="5"/>
      <c r="H41" s="5"/>
      <c r="I41" s="13"/>
      <c r="J41" s="13"/>
      <c r="K41" s="13"/>
      <c r="L41" s="13"/>
      <c r="M41" s="13">
        <f t="shared" si="5"/>
        <v>0</v>
      </c>
      <c r="N41" s="13">
        <f t="shared" si="6"/>
        <v>0</v>
      </c>
    </row>
    <row r="42" spans="1:20" s="3" customFormat="1" x14ac:dyDescent="0.2">
      <c r="A42" s="219" t="s">
        <v>41</v>
      </c>
      <c r="B42" s="219"/>
      <c r="C42" s="219"/>
      <c r="D42" s="219"/>
      <c r="E42" s="219"/>
      <c r="F42" s="219"/>
      <c r="G42" s="219"/>
      <c r="H42" s="219"/>
      <c r="I42" s="16"/>
      <c r="J42" s="16"/>
      <c r="K42" s="16"/>
      <c r="L42" s="16"/>
      <c r="M42" s="16"/>
      <c r="N42" s="16"/>
    </row>
    <row r="43" spans="1:20" s="3" customFormat="1" x14ac:dyDescent="0.2">
      <c r="A43" s="219"/>
      <c r="B43" s="219"/>
      <c r="C43" s="219"/>
      <c r="D43" s="219"/>
      <c r="E43" s="219"/>
      <c r="F43" s="219"/>
      <c r="G43" s="219"/>
      <c r="H43" s="219"/>
      <c r="I43" s="178"/>
      <c r="J43" s="13"/>
      <c r="K43" s="13"/>
      <c r="L43" s="13"/>
      <c r="M43" s="13">
        <f t="shared" ref="M43:M51" si="7">SUM($I43,$K43)</f>
        <v>0</v>
      </c>
      <c r="N43" s="13">
        <f t="shared" ref="N43:N84" si="8">SUM($J43,$L43)</f>
        <v>0</v>
      </c>
    </row>
    <row r="44" spans="1:20" s="3" customFormat="1" x14ac:dyDescent="0.2">
      <c r="A44" s="219"/>
      <c r="B44" s="219"/>
      <c r="C44" s="219"/>
      <c r="D44" s="219"/>
      <c r="E44" s="219"/>
      <c r="F44" s="219"/>
      <c r="G44" s="219"/>
      <c r="H44" s="219"/>
      <c r="I44" s="13"/>
      <c r="J44" s="13"/>
      <c r="K44" s="13"/>
      <c r="L44" s="13"/>
      <c r="M44" s="13">
        <f t="shared" si="7"/>
        <v>0</v>
      </c>
      <c r="N44" s="13">
        <f t="shared" si="8"/>
        <v>0</v>
      </c>
    </row>
    <row r="45" spans="1:20" s="3" customFormat="1" x14ac:dyDescent="0.2">
      <c r="A45" s="219"/>
      <c r="B45" s="219"/>
      <c r="C45" s="219"/>
      <c r="D45" s="219"/>
      <c r="E45" s="219"/>
      <c r="F45" s="219"/>
      <c r="G45" s="219"/>
      <c r="H45" s="219"/>
      <c r="I45" s="13"/>
      <c r="J45" s="13"/>
      <c r="K45" s="13"/>
      <c r="L45" s="13"/>
      <c r="M45" s="13">
        <f t="shared" si="7"/>
        <v>0</v>
      </c>
      <c r="N45" s="13">
        <f t="shared" si="8"/>
        <v>0</v>
      </c>
    </row>
    <row r="46" spans="1:20" s="3" customFormat="1" x14ac:dyDescent="0.2">
      <c r="A46" s="219"/>
      <c r="B46" s="219"/>
      <c r="C46" s="219"/>
      <c r="D46" s="219"/>
      <c r="E46" s="219"/>
      <c r="F46" s="219"/>
      <c r="G46" s="219"/>
      <c r="H46" s="219"/>
      <c r="I46" s="13"/>
      <c r="J46" s="13"/>
      <c r="K46" s="13"/>
      <c r="L46" s="13"/>
      <c r="M46" s="13">
        <f t="shared" si="7"/>
        <v>0</v>
      </c>
      <c r="N46" s="13">
        <f t="shared" si="8"/>
        <v>0</v>
      </c>
    </row>
    <row r="47" spans="1:20" s="3" customFormat="1" x14ac:dyDescent="0.2">
      <c r="A47" s="219"/>
      <c r="B47" s="219"/>
      <c r="C47" s="219"/>
      <c r="D47" s="219"/>
      <c r="E47" s="219"/>
      <c r="F47" s="219"/>
      <c r="G47" s="219"/>
      <c r="H47" s="219"/>
      <c r="I47" s="13"/>
      <c r="J47" s="13"/>
      <c r="K47" s="13"/>
      <c r="L47" s="13"/>
      <c r="M47" s="13">
        <f t="shared" si="7"/>
        <v>0</v>
      </c>
      <c r="N47" s="13">
        <f t="shared" si="8"/>
        <v>0</v>
      </c>
    </row>
    <row r="48" spans="1:20" s="3" customFormat="1" x14ac:dyDescent="0.2">
      <c r="A48" s="219"/>
      <c r="B48" s="219"/>
      <c r="C48" s="219"/>
      <c r="D48" s="219"/>
      <c r="E48" s="219"/>
      <c r="F48" s="219"/>
      <c r="G48" s="219"/>
      <c r="H48" s="219"/>
      <c r="I48" s="13"/>
      <c r="J48" s="13"/>
      <c r="K48" s="13"/>
      <c r="L48" s="13"/>
      <c r="M48" s="13">
        <f t="shared" si="7"/>
        <v>0</v>
      </c>
      <c r="N48" s="13">
        <f t="shared" si="8"/>
        <v>0</v>
      </c>
    </row>
    <row r="49" spans="1:20" s="4" customFormat="1" x14ac:dyDescent="0.2">
      <c r="A49" s="10" t="s">
        <v>23</v>
      </c>
      <c r="B49" s="5"/>
      <c r="C49" s="5"/>
      <c r="D49" s="5"/>
      <c r="E49" s="5"/>
      <c r="F49" s="5"/>
      <c r="G49" s="5"/>
      <c r="H49" s="5"/>
      <c r="I49" s="15">
        <f>TRUNC(ROUND(SUM(I43:I48),0),0)</f>
        <v>0</v>
      </c>
      <c r="J49" s="15">
        <f>TRUNC(ROUND(SUM(J43:J48),0),0)</f>
        <v>0</v>
      </c>
      <c r="K49" s="15">
        <f>TRUNC(ROUND(SUM(K43:K48),0),0)</f>
        <v>0</v>
      </c>
      <c r="L49" s="15">
        <f>TRUNC(ROUND(SUM(L43:L48),0),0)</f>
        <v>0</v>
      </c>
      <c r="M49" s="15">
        <f t="shared" si="7"/>
        <v>0</v>
      </c>
      <c r="N49" s="15">
        <f t="shared" si="8"/>
        <v>0</v>
      </c>
    </row>
    <row r="50" spans="1:20" s="2" customFormat="1" x14ac:dyDescent="0.2">
      <c r="A50" s="10"/>
      <c r="B50" s="5"/>
      <c r="C50" s="5"/>
      <c r="D50" s="5"/>
      <c r="E50" s="5"/>
      <c r="F50" s="5"/>
      <c r="G50" s="5"/>
      <c r="H50" s="5"/>
      <c r="I50" s="19"/>
      <c r="J50" s="19"/>
      <c r="K50" s="19"/>
      <c r="L50" s="19"/>
      <c r="M50" s="19"/>
      <c r="N50" s="19"/>
    </row>
    <row r="51" spans="1:20" s="2" customFormat="1" x14ac:dyDescent="0.2">
      <c r="A51" s="222" t="s">
        <v>34</v>
      </c>
      <c r="B51" s="222"/>
      <c r="C51" s="222"/>
      <c r="D51" s="222"/>
      <c r="E51" s="222"/>
      <c r="F51" s="222"/>
      <c r="G51" s="222"/>
      <c r="H51" s="222"/>
      <c r="I51" s="14">
        <f>SUM(I35,I37:I41,I49)</f>
        <v>0</v>
      </c>
      <c r="J51" s="14">
        <f>SUM(J35,J37:J41,J49)</f>
        <v>0</v>
      </c>
      <c r="K51" s="14">
        <f>SUM(K35,K37:K41,K49)</f>
        <v>0</v>
      </c>
      <c r="L51" s="14">
        <f>SUM(L35,L37:L41,L49)</f>
        <v>0</v>
      </c>
      <c r="M51" s="14">
        <f t="shared" si="7"/>
        <v>0</v>
      </c>
      <c r="N51" s="14">
        <f t="shared" si="8"/>
        <v>0</v>
      </c>
    </row>
    <row r="52" spans="1:20" s="2" customFormat="1" x14ac:dyDescent="0.2">
      <c r="A52" s="6"/>
      <c r="B52" s="6"/>
      <c r="C52" s="113"/>
      <c r="D52" s="258" t="s">
        <v>155</v>
      </c>
      <c r="E52" s="259"/>
      <c r="F52" s="6"/>
      <c r="G52" s="6"/>
      <c r="H52" s="6"/>
      <c r="I52" s="14"/>
      <c r="J52" s="14"/>
      <c r="K52" s="14"/>
      <c r="L52" s="14"/>
      <c r="M52" s="14"/>
      <c r="N52" s="14"/>
    </row>
    <row r="53" spans="1:20" s="2" customFormat="1" x14ac:dyDescent="0.2">
      <c r="A53" s="8" t="s">
        <v>7</v>
      </c>
      <c r="B53" s="8"/>
      <c r="C53" s="115"/>
      <c r="D53" s="220">
        <v>0.5</v>
      </c>
      <c r="E53" s="221"/>
      <c r="F53" s="8"/>
      <c r="G53" s="8"/>
      <c r="H53" s="8"/>
      <c r="I53" s="15">
        <f>ROUND(I51*D53,0)</f>
        <v>0</v>
      </c>
      <c r="J53" s="15"/>
      <c r="K53" s="15">
        <f>ROUND(D53*K51,0)</f>
        <v>0</v>
      </c>
      <c r="L53" s="15"/>
      <c r="M53" s="15">
        <f>I53+K53</f>
        <v>0</v>
      </c>
      <c r="N53" s="15"/>
      <c r="P53" s="169" t="s">
        <v>158</v>
      </c>
      <c r="Q53" s="170"/>
      <c r="R53" s="251" t="s">
        <v>172</v>
      </c>
      <c r="S53" s="252"/>
      <c r="T53" s="180" t="str">
        <f>IF(Q55&lt;Q54, "Yes", "No")</f>
        <v>No</v>
      </c>
    </row>
    <row r="54" spans="1:20" s="2" customFormat="1" x14ac:dyDescent="0.2">
      <c r="A54" s="8" t="s">
        <v>52</v>
      </c>
      <c r="B54" s="8"/>
      <c r="C54" s="115"/>
      <c r="D54" s="220">
        <v>0.5</v>
      </c>
      <c r="E54" s="221"/>
      <c r="F54" s="8"/>
      <c r="G54" s="8"/>
      <c r="H54" s="8"/>
      <c r="I54" s="15"/>
      <c r="J54" s="15">
        <f>ROUND(D54*J51,0)</f>
        <v>0</v>
      </c>
      <c r="K54" s="15"/>
      <c r="L54" s="15">
        <f>ROUND(D54*L51,0)</f>
        <v>0</v>
      </c>
      <c r="M54" s="15"/>
      <c r="N54" s="15">
        <f>J54+L54</f>
        <v>0</v>
      </c>
      <c r="P54" s="170" t="s">
        <v>159</v>
      </c>
      <c r="Q54" s="176">
        <f>(M51+M56)*0.5</f>
        <v>0</v>
      </c>
      <c r="R54" s="179"/>
      <c r="S54" s="32" t="s">
        <v>173</v>
      </c>
      <c r="T54" s="181" t="str">
        <f>IF(Q55&lt;Q54, Q54-Q55, "N/A")</f>
        <v>N/A</v>
      </c>
    </row>
    <row r="55" spans="1:20" s="2" customFormat="1" x14ac:dyDescent="0.2">
      <c r="A55" s="8" t="s">
        <v>113</v>
      </c>
      <c r="B55" s="8"/>
      <c r="C55" s="115"/>
      <c r="D55" s="220">
        <v>0</v>
      </c>
      <c r="E55" s="221"/>
      <c r="F55" s="8"/>
      <c r="G55" s="8"/>
      <c r="H55" s="8"/>
      <c r="I55" s="15"/>
      <c r="J55" s="15">
        <f>ROUND(I51*D55,0)</f>
        <v>0</v>
      </c>
      <c r="K55" s="15"/>
      <c r="L55" s="15">
        <f>ROUND(K51*D55,0)</f>
        <v>0</v>
      </c>
      <c r="M55" s="15"/>
      <c r="N55" s="15">
        <f>J55+L55</f>
        <v>0</v>
      </c>
      <c r="P55" s="170" t="s">
        <v>160</v>
      </c>
      <c r="Q55" s="176">
        <f>M81*0.42857</f>
        <v>0</v>
      </c>
      <c r="R55" s="179"/>
    </row>
    <row r="56" spans="1:20" s="2" customFormat="1" x14ac:dyDescent="0.2">
      <c r="A56" s="25" t="s">
        <v>33</v>
      </c>
      <c r="B56" s="8"/>
      <c r="C56" s="115"/>
      <c r="D56" s="30"/>
      <c r="E56" s="8"/>
      <c r="F56" s="8"/>
      <c r="G56" s="8"/>
      <c r="H56" s="8"/>
      <c r="I56" s="14">
        <f>TRUNC(ROUND(X100,0),0)</f>
        <v>0</v>
      </c>
      <c r="J56" s="14"/>
      <c r="K56" s="14">
        <f>TRUNC(ROUND(Z100,0),0)</f>
        <v>0</v>
      </c>
      <c r="L56" s="14"/>
      <c r="M56" s="14">
        <f t="shared" ref="M56:M57" si="9">SUM($I56,$K56)</f>
        <v>0</v>
      </c>
      <c r="N56" s="14"/>
      <c r="P56" s="175" t="s">
        <v>161</v>
      </c>
      <c r="Q56" s="177">
        <f>IF(Q54&lt;Q55,Q54,Q55)</f>
        <v>0</v>
      </c>
      <c r="R56" s="11"/>
      <c r="S56" s="11"/>
      <c r="T56" s="11"/>
    </row>
    <row r="57" spans="1:20" s="11" customFormat="1" thickBot="1" x14ac:dyDescent="0.25">
      <c r="A57" s="8" t="s">
        <v>25</v>
      </c>
      <c r="B57" s="8"/>
      <c r="C57" s="115"/>
      <c r="D57" s="220">
        <v>0.5</v>
      </c>
      <c r="E57" s="221"/>
      <c r="F57" s="8"/>
      <c r="G57" s="8"/>
      <c r="H57" s="8"/>
      <c r="I57" s="15">
        <f>TRUNC(ROUND(I56*$D$57,0),0)</f>
        <v>0</v>
      </c>
      <c r="J57" s="15"/>
      <c r="K57" s="15">
        <f>TRUNC(ROUND(K56*$D$57,0),0)</f>
        <v>0</v>
      </c>
      <c r="L57" s="15"/>
      <c r="M57" s="15">
        <f t="shared" si="9"/>
        <v>0</v>
      </c>
      <c r="N57" s="15"/>
    </row>
    <row r="58" spans="1:20" s="3" customFormat="1" ht="23.25" customHeight="1" x14ac:dyDescent="0.25">
      <c r="A58" s="225" t="s">
        <v>30</v>
      </c>
      <c r="B58" s="225"/>
      <c r="C58" s="225"/>
      <c r="D58" s="225"/>
      <c r="E58" s="225"/>
      <c r="F58" s="225"/>
      <c r="G58" s="225"/>
      <c r="H58" s="225"/>
      <c r="I58" s="19"/>
      <c r="J58" s="19"/>
      <c r="K58" s="19"/>
      <c r="L58" s="19"/>
      <c r="M58" s="19"/>
      <c r="N58" s="19"/>
      <c r="P58" s="188" t="s">
        <v>169</v>
      </c>
      <c r="Q58" s="189"/>
      <c r="R58" s="189"/>
      <c r="S58" s="189"/>
      <c r="T58" s="190"/>
    </row>
    <row r="59" spans="1:20" s="3" customFormat="1" x14ac:dyDescent="0.2">
      <c r="A59" s="5" t="s">
        <v>54</v>
      </c>
      <c r="B59" s="223" t="s">
        <v>20</v>
      </c>
      <c r="C59" s="224"/>
      <c r="D59" s="224"/>
      <c r="E59" s="82">
        <v>21</v>
      </c>
      <c r="F59" s="223" t="s">
        <v>44</v>
      </c>
      <c r="G59" s="224"/>
      <c r="H59" s="111">
        <f>S67</f>
        <v>551.30040000000008</v>
      </c>
      <c r="I59" s="13">
        <f>TRUNC(ROUND($E59*$H59*($D23+$D24),0),0)</f>
        <v>0</v>
      </c>
      <c r="J59" s="13"/>
      <c r="K59" s="13">
        <f>TRUNC(ROUND($E59*S68*($D23+$D24),0),0)</f>
        <v>0</v>
      </c>
      <c r="L59" s="13"/>
      <c r="M59" s="13">
        <f t="shared" ref="M59:M84" si="10">SUM($I59,$K59)</f>
        <v>0</v>
      </c>
      <c r="N59" s="13">
        <f t="shared" si="8"/>
        <v>0</v>
      </c>
      <c r="P59" s="126"/>
      <c r="Q59" s="127"/>
      <c r="R59" s="143" t="s">
        <v>143</v>
      </c>
      <c r="S59" s="128" t="s">
        <v>144</v>
      </c>
      <c r="T59" s="129"/>
    </row>
    <row r="60" spans="1:20" s="3" customFormat="1" x14ac:dyDescent="0.2">
      <c r="A60" s="5" t="s">
        <v>123</v>
      </c>
      <c r="B60" s="99"/>
      <c r="C60" s="99"/>
      <c r="D60" s="99"/>
      <c r="E60" s="38"/>
      <c r="F60" s="99"/>
      <c r="G60" s="99"/>
      <c r="H60" s="119"/>
      <c r="I60" s="13"/>
      <c r="J60" s="13"/>
      <c r="K60" s="13"/>
      <c r="L60" s="13"/>
      <c r="M60" s="13">
        <f t="shared" si="10"/>
        <v>0</v>
      </c>
      <c r="N60" s="13">
        <f t="shared" si="8"/>
        <v>0</v>
      </c>
      <c r="P60" s="191" t="s">
        <v>103</v>
      </c>
      <c r="Q60" s="192"/>
      <c r="R60" s="130">
        <v>583.11</v>
      </c>
      <c r="S60" s="130">
        <f>R60*1.05</f>
        <v>612.26550000000009</v>
      </c>
      <c r="T60" s="131"/>
    </row>
    <row r="61" spans="1:20" s="3" customFormat="1" x14ac:dyDescent="0.2">
      <c r="A61" s="5" t="s">
        <v>128</v>
      </c>
      <c r="B61" s="99"/>
      <c r="C61" s="99"/>
      <c r="D61" s="99"/>
      <c r="E61" s="38"/>
      <c r="F61" s="99"/>
      <c r="G61" s="99"/>
      <c r="H61" s="119"/>
      <c r="I61" s="13"/>
      <c r="J61" s="13"/>
      <c r="K61" s="13"/>
      <c r="L61" s="13"/>
      <c r="M61" s="13">
        <f t="shared" si="10"/>
        <v>0</v>
      </c>
      <c r="N61" s="13">
        <f t="shared" si="8"/>
        <v>0</v>
      </c>
      <c r="P61" s="191" t="s">
        <v>151</v>
      </c>
      <c r="Q61" s="192"/>
      <c r="R61" s="130">
        <f>R62+159.26</f>
        <v>596.79999999999995</v>
      </c>
      <c r="S61" s="130">
        <f t="shared" ref="S61:S63" si="11">R61*1.05</f>
        <v>626.64</v>
      </c>
      <c r="T61" s="131"/>
    </row>
    <row r="62" spans="1:20" s="3" customFormat="1" x14ac:dyDescent="0.2">
      <c r="A62" s="219" t="s">
        <v>55</v>
      </c>
      <c r="B62" s="219"/>
      <c r="C62" s="219"/>
      <c r="D62" s="219"/>
      <c r="E62" s="219"/>
      <c r="F62" s="219"/>
      <c r="G62" s="219"/>
      <c r="H62" s="219"/>
      <c r="I62" s="13"/>
      <c r="J62" s="13"/>
      <c r="K62" s="13"/>
      <c r="L62" s="13"/>
      <c r="M62" s="13">
        <f t="shared" si="10"/>
        <v>0</v>
      </c>
      <c r="N62" s="13">
        <f t="shared" si="8"/>
        <v>0</v>
      </c>
      <c r="P62" s="191" t="s">
        <v>104</v>
      </c>
      <c r="Q62" s="192"/>
      <c r="R62" s="130">
        <v>437.54</v>
      </c>
      <c r="S62" s="130">
        <f t="shared" si="11"/>
        <v>459.41700000000003</v>
      </c>
      <c r="T62" s="131"/>
    </row>
    <row r="63" spans="1:20" s="3" customFormat="1" x14ac:dyDescent="0.2">
      <c r="A63" s="5" t="s">
        <v>119</v>
      </c>
      <c r="B63" s="5"/>
      <c r="C63" s="5"/>
      <c r="D63" s="5"/>
      <c r="E63" s="5"/>
      <c r="F63" s="5"/>
      <c r="G63" s="5"/>
      <c r="H63" s="5"/>
      <c r="I63" s="13"/>
      <c r="J63" s="13"/>
      <c r="K63" s="13"/>
      <c r="L63" s="13"/>
      <c r="M63" s="13">
        <f t="shared" si="10"/>
        <v>0</v>
      </c>
      <c r="N63" s="13">
        <f t="shared" si="8"/>
        <v>0</v>
      </c>
      <c r="P63" s="135"/>
      <c r="Q63" s="136" t="s">
        <v>149</v>
      </c>
      <c r="R63" s="130">
        <v>516.67999999999995</v>
      </c>
      <c r="S63" s="130">
        <f t="shared" si="11"/>
        <v>542.51400000000001</v>
      </c>
      <c r="T63" s="131"/>
    </row>
    <row r="64" spans="1:20" s="3" customFormat="1" x14ac:dyDescent="0.2">
      <c r="A64" s="219" t="s">
        <v>69</v>
      </c>
      <c r="B64" s="219"/>
      <c r="C64" s="219"/>
      <c r="D64" s="219"/>
      <c r="E64" s="219"/>
      <c r="F64" s="219"/>
      <c r="G64" s="219"/>
      <c r="H64" s="219"/>
      <c r="I64" s="13"/>
      <c r="J64" s="13"/>
      <c r="K64" s="13"/>
      <c r="L64" s="13"/>
      <c r="M64" s="13">
        <f t="shared" si="10"/>
        <v>0</v>
      </c>
      <c r="N64" s="13">
        <f t="shared" si="8"/>
        <v>0</v>
      </c>
      <c r="P64" s="132"/>
      <c r="Q64" s="133"/>
      <c r="R64" s="133"/>
      <c r="S64" s="133"/>
      <c r="T64" s="134"/>
    </row>
    <row r="65" spans="1:20" s="3" customFormat="1" x14ac:dyDescent="0.2">
      <c r="A65" s="219" t="s">
        <v>70</v>
      </c>
      <c r="B65" s="219"/>
      <c r="C65" s="219"/>
      <c r="D65" s="219"/>
      <c r="E65" s="219"/>
      <c r="F65" s="219"/>
      <c r="G65" s="219"/>
      <c r="H65" s="219"/>
      <c r="I65" s="13"/>
      <c r="J65" s="13"/>
      <c r="K65" s="13"/>
      <c r="L65" s="13"/>
      <c r="M65" s="13">
        <f t="shared" si="10"/>
        <v>0</v>
      </c>
      <c r="N65" s="13">
        <f t="shared" si="8"/>
        <v>0</v>
      </c>
      <c r="P65" s="137" t="s">
        <v>112</v>
      </c>
      <c r="Q65" s="138" t="s">
        <v>152</v>
      </c>
      <c r="R65" s="138" t="s">
        <v>114</v>
      </c>
      <c r="S65" s="138" t="s">
        <v>105</v>
      </c>
      <c r="T65" s="139" t="s">
        <v>145</v>
      </c>
    </row>
    <row r="66" spans="1:20" s="3" customFormat="1" x14ac:dyDescent="0.2">
      <c r="A66" s="219" t="s">
        <v>77</v>
      </c>
      <c r="B66" s="219"/>
      <c r="C66" s="219"/>
      <c r="D66" s="219"/>
      <c r="E66" s="219"/>
      <c r="F66" s="219"/>
      <c r="G66" s="219"/>
      <c r="H66" s="219"/>
      <c r="I66" s="13"/>
      <c r="J66" s="13"/>
      <c r="K66" s="13"/>
      <c r="L66" s="13"/>
      <c r="M66" s="13">
        <f t="shared" si="10"/>
        <v>0</v>
      </c>
      <c r="N66" s="13">
        <f t="shared" si="8"/>
        <v>0</v>
      </c>
      <c r="P66" s="140" t="s">
        <v>116</v>
      </c>
      <c r="Q66" s="141">
        <f>R62</f>
        <v>437.54</v>
      </c>
      <c r="R66" s="141">
        <v>91.88</v>
      </c>
      <c r="S66" s="141">
        <f>Q66+R66</f>
        <v>529.42000000000007</v>
      </c>
      <c r="T66" s="142">
        <v>0.2</v>
      </c>
    </row>
    <row r="67" spans="1:20" s="3" customFormat="1" x14ac:dyDescent="0.2">
      <c r="A67" s="219" t="s">
        <v>71</v>
      </c>
      <c r="B67" s="219"/>
      <c r="C67" s="219"/>
      <c r="D67" s="219"/>
      <c r="E67" s="219"/>
      <c r="F67" s="219"/>
      <c r="G67" s="219"/>
      <c r="H67" s="219"/>
      <c r="I67" s="13"/>
      <c r="J67" s="13"/>
      <c r="K67" s="13"/>
      <c r="L67" s="13"/>
      <c r="M67" s="13">
        <f t="shared" si="10"/>
        <v>0</v>
      </c>
      <c r="N67" s="13">
        <f t="shared" si="8"/>
        <v>0</v>
      </c>
      <c r="P67" s="140" t="s">
        <v>117</v>
      </c>
      <c r="Q67" s="141">
        <f>Q66*1.05</f>
        <v>459.41700000000003</v>
      </c>
      <c r="R67" s="141">
        <f>Q67*T67</f>
        <v>91.883400000000009</v>
      </c>
      <c r="S67" s="141">
        <f>Q67+R67</f>
        <v>551.30040000000008</v>
      </c>
      <c r="T67" s="142">
        <v>0.2</v>
      </c>
    </row>
    <row r="68" spans="1:20" s="3" customFormat="1" x14ac:dyDescent="0.2">
      <c r="A68" s="5" t="s">
        <v>118</v>
      </c>
      <c r="B68" s="5"/>
      <c r="C68" s="5"/>
      <c r="D68" s="5"/>
      <c r="E68" s="5"/>
      <c r="F68" s="5"/>
      <c r="G68" s="5"/>
      <c r="H68" s="5"/>
      <c r="I68" s="13"/>
      <c r="J68" s="13"/>
      <c r="K68" s="13"/>
      <c r="L68" s="13"/>
      <c r="M68" s="13">
        <f t="shared" si="10"/>
        <v>0</v>
      </c>
      <c r="N68" s="13">
        <f t="shared" si="8"/>
        <v>0</v>
      </c>
      <c r="P68" s="140" t="s">
        <v>146</v>
      </c>
      <c r="Q68" s="141">
        <f t="shared" ref="Q68:Q70" si="12">Q67*1.05</f>
        <v>482.38785000000007</v>
      </c>
      <c r="R68" s="141">
        <f t="shared" ref="R68:R70" si="13">Q68*T68</f>
        <v>96.477570000000014</v>
      </c>
      <c r="S68" s="141">
        <f>Q68+R68</f>
        <v>578.86542000000009</v>
      </c>
      <c r="T68" s="142">
        <v>0.2</v>
      </c>
    </row>
    <row r="69" spans="1:20" s="3" customFormat="1" x14ac:dyDescent="0.2">
      <c r="A69" s="5" t="s">
        <v>140</v>
      </c>
      <c r="B69" s="5"/>
      <c r="C69" s="5"/>
      <c r="D69" s="5"/>
      <c r="E69" s="5"/>
      <c r="F69" s="5"/>
      <c r="G69" s="5"/>
      <c r="H69" s="5"/>
      <c r="I69" s="125"/>
      <c r="J69" s="125"/>
      <c r="K69" s="125"/>
      <c r="L69" s="125"/>
      <c r="M69" s="13">
        <f t="shared" si="10"/>
        <v>0</v>
      </c>
      <c r="N69" s="13">
        <f t="shared" si="8"/>
        <v>0</v>
      </c>
      <c r="P69" s="140" t="s">
        <v>153</v>
      </c>
      <c r="Q69" s="141">
        <f t="shared" si="12"/>
        <v>506.50724250000007</v>
      </c>
      <c r="R69" s="141">
        <f t="shared" si="13"/>
        <v>101.30144850000002</v>
      </c>
      <c r="S69" s="141">
        <f>Q69+R69</f>
        <v>607.80869100000007</v>
      </c>
      <c r="T69" s="142">
        <v>0.2</v>
      </c>
    </row>
    <row r="70" spans="1:20" s="3" customFormat="1" x14ac:dyDescent="0.2">
      <c r="A70" s="5" t="s">
        <v>137</v>
      </c>
      <c r="B70" s="5"/>
      <c r="C70" s="5"/>
      <c r="D70" s="5"/>
      <c r="E70" s="5"/>
      <c r="F70" s="5"/>
      <c r="G70" s="5"/>
      <c r="H70" s="5"/>
      <c r="I70" s="125"/>
      <c r="J70" s="125"/>
      <c r="K70" s="125"/>
      <c r="L70" s="125"/>
      <c r="M70" s="13">
        <f t="shared" si="10"/>
        <v>0</v>
      </c>
      <c r="N70" s="13">
        <f t="shared" si="8"/>
        <v>0</v>
      </c>
      <c r="P70" s="140" t="s">
        <v>170</v>
      </c>
      <c r="Q70" s="141">
        <f t="shared" si="12"/>
        <v>531.83260462500004</v>
      </c>
      <c r="R70" s="141">
        <f t="shared" si="13"/>
        <v>106.36652092500002</v>
      </c>
      <c r="S70" s="141">
        <f>Q70+R70</f>
        <v>638.19912555000008</v>
      </c>
      <c r="T70" s="142">
        <v>0.2</v>
      </c>
    </row>
    <row r="71" spans="1:20" s="3" customFormat="1" ht="12.75" customHeight="1" x14ac:dyDescent="0.2">
      <c r="A71" s="5" t="s">
        <v>98</v>
      </c>
      <c r="B71" s="5" t="s">
        <v>99</v>
      </c>
      <c r="C71" s="216"/>
      <c r="D71" s="217"/>
      <c r="E71" s="217"/>
      <c r="F71" s="217"/>
      <c r="G71" s="217"/>
      <c r="H71" s="218"/>
      <c r="I71" s="13"/>
      <c r="J71" s="13"/>
      <c r="K71" s="13"/>
      <c r="L71" s="13"/>
      <c r="M71" s="13">
        <f t="shared" si="10"/>
        <v>0</v>
      </c>
      <c r="N71" s="13">
        <f t="shared" si="8"/>
        <v>0</v>
      </c>
      <c r="P71" s="132"/>
      <c r="Q71" s="133"/>
      <c r="R71" s="133"/>
      <c r="S71" s="133"/>
      <c r="T71" s="134"/>
    </row>
    <row r="72" spans="1:20" s="3" customFormat="1" ht="12.75" customHeight="1" x14ac:dyDescent="0.2">
      <c r="A72" s="5" t="s">
        <v>100</v>
      </c>
      <c r="B72" s="5" t="s">
        <v>99</v>
      </c>
      <c r="C72" s="216"/>
      <c r="D72" s="217"/>
      <c r="E72" s="217"/>
      <c r="F72" s="217"/>
      <c r="G72" s="217"/>
      <c r="H72" s="218"/>
      <c r="I72" s="13"/>
      <c r="J72" s="13"/>
      <c r="K72" s="13"/>
      <c r="L72" s="13"/>
      <c r="M72" s="13">
        <f t="shared" si="10"/>
        <v>0</v>
      </c>
      <c r="N72" s="13">
        <f t="shared" si="8"/>
        <v>0</v>
      </c>
      <c r="P72" s="182" t="s">
        <v>147</v>
      </c>
      <c r="Q72" s="183"/>
      <c r="R72" s="183"/>
      <c r="S72" s="183"/>
      <c r="T72" s="184"/>
    </row>
    <row r="73" spans="1:20" s="3" customFormat="1" x14ac:dyDescent="0.2">
      <c r="A73" s="5" t="s">
        <v>101</v>
      </c>
      <c r="B73" s="5" t="s">
        <v>99</v>
      </c>
      <c r="C73" s="216"/>
      <c r="D73" s="217"/>
      <c r="E73" s="217"/>
      <c r="F73" s="217"/>
      <c r="G73" s="217"/>
      <c r="H73" s="218"/>
      <c r="I73" s="13"/>
      <c r="J73" s="13"/>
      <c r="K73" s="13"/>
      <c r="L73" s="13"/>
      <c r="M73" s="13">
        <f t="shared" si="10"/>
        <v>0</v>
      </c>
      <c r="N73" s="13">
        <f t="shared" si="8"/>
        <v>0</v>
      </c>
      <c r="P73" s="185" t="s">
        <v>171</v>
      </c>
      <c r="Q73" s="186"/>
      <c r="R73" s="186"/>
      <c r="S73" s="186"/>
      <c r="T73" s="187"/>
    </row>
    <row r="74" spans="1:20" s="3" customFormat="1" ht="13.5" thickBot="1" x14ac:dyDescent="0.25">
      <c r="A74" s="5" t="s">
        <v>102</v>
      </c>
      <c r="B74" s="5" t="s">
        <v>99</v>
      </c>
      <c r="C74" s="216"/>
      <c r="D74" s="217"/>
      <c r="E74" s="217"/>
      <c r="F74" s="217"/>
      <c r="G74" s="217"/>
      <c r="H74" s="218"/>
      <c r="I74" s="13"/>
      <c r="J74" s="13"/>
      <c r="K74" s="13"/>
      <c r="L74" s="13"/>
      <c r="M74" s="13">
        <f t="shared" si="10"/>
        <v>0</v>
      </c>
      <c r="N74" s="13">
        <f t="shared" si="8"/>
        <v>0</v>
      </c>
      <c r="P74" s="253" t="s">
        <v>154</v>
      </c>
      <c r="Q74" s="254"/>
      <c r="R74" s="254"/>
      <c r="S74" s="254"/>
      <c r="T74" s="255"/>
    </row>
    <row r="75" spans="1:20" s="3" customFormat="1" x14ac:dyDescent="0.2">
      <c r="A75" s="5" t="s">
        <v>106</v>
      </c>
      <c r="B75" s="5" t="s">
        <v>99</v>
      </c>
      <c r="C75" s="216"/>
      <c r="D75" s="217"/>
      <c r="E75" s="217"/>
      <c r="F75" s="217"/>
      <c r="G75" s="217"/>
      <c r="H75" s="218"/>
      <c r="I75" s="13"/>
      <c r="J75" s="13"/>
      <c r="M75" s="13">
        <f t="shared" si="10"/>
        <v>0</v>
      </c>
      <c r="N75" s="13">
        <f t="shared" si="8"/>
        <v>0</v>
      </c>
    </row>
    <row r="76" spans="1:20" s="3" customFormat="1" x14ac:dyDescent="0.2">
      <c r="A76" s="5" t="s">
        <v>107</v>
      </c>
      <c r="B76" s="5" t="s">
        <v>99</v>
      </c>
      <c r="C76" s="216"/>
      <c r="D76" s="217"/>
      <c r="E76" s="217"/>
      <c r="F76" s="217"/>
      <c r="G76" s="217"/>
      <c r="H76" s="218"/>
      <c r="I76" s="13"/>
      <c r="J76" s="13"/>
      <c r="M76" s="13">
        <f t="shared" si="10"/>
        <v>0</v>
      </c>
      <c r="N76" s="13">
        <f t="shared" si="8"/>
        <v>0</v>
      </c>
    </row>
    <row r="77" spans="1:20" s="3" customFormat="1" x14ac:dyDescent="0.2">
      <c r="A77" s="5" t="s">
        <v>108</v>
      </c>
      <c r="B77" s="5" t="s">
        <v>99</v>
      </c>
      <c r="C77" s="216"/>
      <c r="D77" s="217"/>
      <c r="E77" s="217"/>
      <c r="F77" s="217"/>
      <c r="G77" s="217"/>
      <c r="H77" s="218"/>
      <c r="I77" s="13"/>
      <c r="J77" s="13"/>
      <c r="M77" s="13">
        <f t="shared" si="10"/>
        <v>0</v>
      </c>
      <c r="N77" s="13">
        <f t="shared" si="8"/>
        <v>0</v>
      </c>
    </row>
    <row r="78" spans="1:20" s="3" customFormat="1" x14ac:dyDescent="0.2">
      <c r="A78" s="5" t="s">
        <v>109</v>
      </c>
      <c r="B78" s="5" t="s">
        <v>99</v>
      </c>
      <c r="C78" s="216"/>
      <c r="D78" s="217"/>
      <c r="E78" s="217"/>
      <c r="F78" s="217"/>
      <c r="G78" s="217"/>
      <c r="H78" s="218"/>
      <c r="I78" s="13"/>
      <c r="J78" s="13"/>
      <c r="M78" s="13">
        <f t="shared" si="10"/>
        <v>0</v>
      </c>
      <c r="N78" s="13">
        <f t="shared" si="8"/>
        <v>0</v>
      </c>
    </row>
    <row r="79" spans="1:20" s="3" customFormat="1" x14ac:dyDescent="0.2">
      <c r="A79" s="5" t="s">
        <v>110</v>
      </c>
      <c r="B79" s="5" t="s">
        <v>99</v>
      </c>
      <c r="C79" s="216"/>
      <c r="D79" s="217"/>
      <c r="E79" s="217"/>
      <c r="F79" s="217"/>
      <c r="G79" s="217"/>
      <c r="H79" s="218"/>
      <c r="I79" s="13"/>
      <c r="J79" s="13"/>
      <c r="M79" s="13">
        <f t="shared" si="10"/>
        <v>0</v>
      </c>
      <c r="N79" s="13">
        <f t="shared" si="8"/>
        <v>0</v>
      </c>
    </row>
    <row r="80" spans="1:20" s="3" customFormat="1" x14ac:dyDescent="0.2">
      <c r="A80" s="5" t="s">
        <v>111</v>
      </c>
      <c r="B80" s="5" t="s">
        <v>99</v>
      </c>
      <c r="C80" s="216"/>
      <c r="D80" s="217"/>
      <c r="E80" s="217"/>
      <c r="F80" s="217"/>
      <c r="G80" s="217"/>
      <c r="H80" s="218"/>
      <c r="I80" s="13"/>
      <c r="J80" s="13"/>
      <c r="M80" s="13">
        <f t="shared" si="10"/>
        <v>0</v>
      </c>
      <c r="N80" s="13">
        <f t="shared" si="8"/>
        <v>0</v>
      </c>
    </row>
    <row r="81" spans="1:27" s="3" customFormat="1" x14ac:dyDescent="0.2">
      <c r="A81" s="7" t="s">
        <v>5</v>
      </c>
      <c r="B81" s="7"/>
      <c r="C81" s="7"/>
      <c r="D81" s="7"/>
      <c r="E81" s="7"/>
      <c r="F81" s="7"/>
      <c r="G81" s="7"/>
      <c r="H81" s="7"/>
      <c r="I81" s="15">
        <f>TRUNC(ROUND(SUM(I35,I37:I41,I49,I59:I80),0),0)</f>
        <v>0</v>
      </c>
      <c r="J81" s="15">
        <f>TRUNC(ROUND(SUM(J35,J37:J41,J49,J59:J80),0),0)</f>
        <v>0</v>
      </c>
      <c r="K81" s="15">
        <f>TRUNC(ROUND(SUM(K35,K37:K41,K49,K59:K80),0),0)</f>
        <v>0</v>
      </c>
      <c r="L81" s="15">
        <f>TRUNC(ROUND(SUM(L35,L37:L41,L49,L59:L80),0),0)</f>
        <v>0</v>
      </c>
      <c r="M81" s="15">
        <f>I81+K81</f>
        <v>0</v>
      </c>
      <c r="N81" s="15">
        <f>J81+L81</f>
        <v>0</v>
      </c>
    </row>
    <row r="82" spans="1:27" s="3" customFormat="1" x14ac:dyDescent="0.2">
      <c r="A82" s="10" t="s">
        <v>6</v>
      </c>
      <c r="B82" s="10"/>
      <c r="C82" s="10"/>
      <c r="D82" s="10"/>
      <c r="E82" s="10"/>
      <c r="F82" s="10"/>
      <c r="G82" s="10"/>
      <c r="H82" s="10"/>
      <c r="I82" s="12">
        <f>SUM(I53,I57,I81)</f>
        <v>0</v>
      </c>
      <c r="J82" s="12">
        <f>SUM(J54,J55,J81)</f>
        <v>0</v>
      </c>
      <c r="K82" s="12">
        <f>SUM(K53,K57,K81)</f>
        <v>0</v>
      </c>
      <c r="L82" s="12">
        <f>SUM(L54,L55,L81)</f>
        <v>0</v>
      </c>
      <c r="M82" s="12">
        <f t="shared" si="10"/>
        <v>0</v>
      </c>
      <c r="N82" s="12">
        <f t="shared" si="8"/>
        <v>0</v>
      </c>
      <c r="P82" s="110"/>
    </row>
    <row r="83" spans="1:27" s="3" customFormat="1" x14ac:dyDescent="0.2">
      <c r="A83" s="167" t="s">
        <v>156</v>
      </c>
      <c r="B83" s="168"/>
      <c r="C83" s="168"/>
      <c r="D83" s="168"/>
      <c r="E83" s="168"/>
      <c r="F83" s="168"/>
      <c r="G83" s="168"/>
      <c r="H83" s="168"/>
      <c r="I83" s="174" t="e">
        <f>I81/$M$81*$Q$55</f>
        <v>#DIV/0!</v>
      </c>
      <c r="J83" s="12"/>
      <c r="K83" s="174" t="e">
        <f>K81/$M$81*$Q$55</f>
        <v>#DIV/0!</v>
      </c>
      <c r="L83" s="12"/>
      <c r="M83" s="174" t="e">
        <f t="shared" si="10"/>
        <v>#DIV/0!</v>
      </c>
      <c r="N83" s="174">
        <f t="shared" si="8"/>
        <v>0</v>
      </c>
      <c r="P83" s="110"/>
    </row>
    <row r="84" spans="1:27" s="3" customFormat="1" x14ac:dyDescent="0.2">
      <c r="A84" s="167" t="s">
        <v>157</v>
      </c>
      <c r="B84" s="168"/>
      <c r="C84" s="168"/>
      <c r="D84" s="168"/>
      <c r="E84" s="168"/>
      <c r="F84" s="168"/>
      <c r="G84" s="168"/>
      <c r="H84" s="168"/>
      <c r="I84" s="174" t="e">
        <f>I81+I83</f>
        <v>#DIV/0!</v>
      </c>
      <c r="J84" s="12"/>
      <c r="K84" s="174" t="e">
        <f>K81+K83</f>
        <v>#DIV/0!</v>
      </c>
      <c r="L84" s="12"/>
      <c r="M84" s="174" t="e">
        <f t="shared" si="10"/>
        <v>#DIV/0!</v>
      </c>
      <c r="N84" s="174">
        <f t="shared" si="8"/>
        <v>0</v>
      </c>
      <c r="O84" s="172" t="e">
        <f>IF(M82&lt;M84,M82,M84)</f>
        <v>#DIV/0!</v>
      </c>
      <c r="P84" s="173" t="s">
        <v>167</v>
      </c>
    </row>
    <row r="85" spans="1:27" s="116" customFormat="1" ht="23.25" x14ac:dyDescent="0.25">
      <c r="A85" s="196" t="s">
        <v>162</v>
      </c>
      <c r="B85" s="197"/>
      <c r="C85" s="197"/>
      <c r="D85" s="197"/>
      <c r="E85" s="197"/>
      <c r="F85" s="197"/>
      <c r="G85" s="197"/>
      <c r="H85" s="197"/>
      <c r="I85" s="197"/>
      <c r="J85" s="197"/>
      <c r="K85" s="197"/>
      <c r="L85" s="197"/>
      <c r="M85" s="197"/>
      <c r="N85" s="197"/>
    </row>
    <row r="86" spans="1:27" s="3" customFormat="1" ht="20.25" customHeight="1" x14ac:dyDescent="0.2">
      <c r="A86" s="256" t="s">
        <v>53</v>
      </c>
      <c r="B86" s="263"/>
      <c r="C86" s="263"/>
      <c r="D86" s="263"/>
      <c r="E86" s="263"/>
      <c r="F86" s="263"/>
      <c r="G86" s="263"/>
      <c r="H86" s="263"/>
      <c r="I86" s="263"/>
      <c r="J86" s="263"/>
      <c r="K86" s="263"/>
      <c r="L86" s="263"/>
      <c r="M86" s="263"/>
      <c r="N86" s="263"/>
    </row>
    <row r="87" spans="1:27" s="3" customFormat="1" x14ac:dyDescent="0.2">
      <c r="X87" s="3" t="s">
        <v>62</v>
      </c>
    </row>
    <row r="88" spans="1:27" s="3" customFormat="1" x14ac:dyDescent="0.2">
      <c r="B88" s="194" t="s">
        <v>130</v>
      </c>
      <c r="C88" s="194"/>
      <c r="D88" s="194"/>
      <c r="E88" s="194"/>
      <c r="G88" s="194" t="s">
        <v>131</v>
      </c>
      <c r="H88" s="194"/>
      <c r="I88" s="194"/>
      <c r="J88" s="47"/>
      <c r="K88" s="47"/>
      <c r="L88" s="47"/>
      <c r="M88" s="47"/>
      <c r="X88" s="84" t="str">
        <f>+I7</f>
        <v>Year 1</v>
      </c>
      <c r="Y88" s="84"/>
      <c r="Z88" s="84" t="str">
        <f>+K7</f>
        <v>Year 2</v>
      </c>
      <c r="AA88" s="84"/>
    </row>
    <row r="89" spans="1:27" s="3" customFormat="1" x14ac:dyDescent="0.2">
      <c r="B89" s="112" t="s">
        <v>124</v>
      </c>
      <c r="C89" s="112" t="s">
        <v>125</v>
      </c>
      <c r="D89" s="195" t="s">
        <v>126</v>
      </c>
      <c r="E89" s="195"/>
      <c r="G89" s="112" t="s">
        <v>124</v>
      </c>
      <c r="H89" s="112" t="s">
        <v>125</v>
      </c>
      <c r="I89" s="112" t="s">
        <v>126</v>
      </c>
      <c r="J89" s="45"/>
      <c r="K89" s="45"/>
      <c r="L89" s="45"/>
      <c r="M89" s="45"/>
      <c r="W89" s="3" t="s">
        <v>61</v>
      </c>
      <c r="X89" s="66" t="str">
        <f>I8</f>
        <v>Sponsor</v>
      </c>
      <c r="Y89" s="66" t="str">
        <f>J8</f>
        <v>UA</v>
      </c>
      <c r="Z89" s="66" t="str">
        <f>K8</f>
        <v>Sponsor</v>
      </c>
      <c r="AA89" s="66" t="str">
        <f>L8</f>
        <v>UA</v>
      </c>
    </row>
    <row r="90" spans="1:27" s="3" customFormat="1" x14ac:dyDescent="0.2">
      <c r="B90" s="45">
        <f t="shared" ref="B90:B99" si="14">+I71</f>
        <v>0</v>
      </c>
      <c r="C90" s="3">
        <f>X90*D57</f>
        <v>0</v>
      </c>
      <c r="D90" s="193">
        <f>B90+C90</f>
        <v>0</v>
      </c>
      <c r="E90" s="193"/>
      <c r="F90"/>
      <c r="G90" s="45">
        <f t="shared" ref="G90:G99" si="15">+K71</f>
        <v>0</v>
      </c>
      <c r="H90" s="45">
        <f>Z90*D57</f>
        <v>0</v>
      </c>
      <c r="I90" s="45">
        <f>G90+H90</f>
        <v>0</v>
      </c>
      <c r="J90" s="45"/>
      <c r="K90" s="45"/>
      <c r="L90" s="45"/>
      <c r="M90" s="45"/>
      <c r="W90" s="3" t="str">
        <f t="shared" ref="W90:W99" si="16">IF(C71=0,"None",C71)</f>
        <v>None</v>
      </c>
      <c r="X90" s="13">
        <f t="shared" ref="X90:X99" si="17">(IF(OR(I71=0,I71=""),0,(IF(I71&lt;=25000,I71,25000))))</f>
        <v>0</v>
      </c>
      <c r="Y90" s="13">
        <f t="shared" ref="Y90:Y99" si="18">(IF(OR(J71=0,J71=""),0,(IF(J71&lt;=25000,J71,25000))))</f>
        <v>0</v>
      </c>
      <c r="Z90" s="13">
        <f t="shared" ref="Z90:Z99" si="19">IF(Z$124="N/A",0,IF(OR(K71=0,K71=""),0,(IF(I71+K71&lt;=25000,K71,25000-X90))))</f>
        <v>0</v>
      </c>
      <c r="AA90" s="13">
        <f t="shared" ref="AA90:AA99" si="20">IF(AA$124="N/A",0,IF(OR(L71=0,L71=""),0,(IF(J71+L71&lt;=25000,L71,25000-Y90))))</f>
        <v>0</v>
      </c>
    </row>
    <row r="91" spans="1:27" s="3" customFormat="1" x14ac:dyDescent="0.2">
      <c r="B91" s="45">
        <f t="shared" si="14"/>
        <v>0</v>
      </c>
      <c r="C91" s="3">
        <f>X91*D57</f>
        <v>0</v>
      </c>
      <c r="D91" s="193">
        <f t="shared" ref="D91:D99" si="21">B91+C91</f>
        <v>0</v>
      </c>
      <c r="E91" s="193"/>
      <c r="F91"/>
      <c r="G91" s="45">
        <f t="shared" si="15"/>
        <v>0</v>
      </c>
      <c r="H91" s="45">
        <f>Z91*D57</f>
        <v>0</v>
      </c>
      <c r="I91" s="45">
        <f t="shared" ref="I91:I99" si="22">G91+H91</f>
        <v>0</v>
      </c>
      <c r="J91" s="45"/>
      <c r="K91" s="45"/>
      <c r="L91" s="45"/>
      <c r="M91" s="45"/>
      <c r="W91" s="3" t="str">
        <f t="shared" si="16"/>
        <v>None</v>
      </c>
      <c r="X91" s="13">
        <f t="shared" si="17"/>
        <v>0</v>
      </c>
      <c r="Y91" s="13">
        <f t="shared" si="18"/>
        <v>0</v>
      </c>
      <c r="Z91" s="13">
        <f t="shared" si="19"/>
        <v>0</v>
      </c>
      <c r="AA91" s="13">
        <f t="shared" si="20"/>
        <v>0</v>
      </c>
    </row>
    <row r="92" spans="1:27" s="3" customFormat="1" x14ac:dyDescent="0.2">
      <c r="A92" s="4"/>
      <c r="B92" s="45">
        <f t="shared" si="14"/>
        <v>0</v>
      </c>
      <c r="C92" s="3">
        <f>X92*D57</f>
        <v>0</v>
      </c>
      <c r="D92" s="193">
        <f t="shared" si="21"/>
        <v>0</v>
      </c>
      <c r="E92" s="193"/>
      <c r="F92"/>
      <c r="G92" s="45">
        <f t="shared" si="15"/>
        <v>0</v>
      </c>
      <c r="H92" s="45">
        <f>Z93*D57</f>
        <v>0</v>
      </c>
      <c r="I92" s="45">
        <f>G92+H92</f>
        <v>0</v>
      </c>
      <c r="J92" s="52"/>
      <c r="K92" s="52"/>
      <c r="L92" s="52"/>
      <c r="M92" s="52"/>
      <c r="W92" s="3" t="str">
        <f t="shared" si="16"/>
        <v>None</v>
      </c>
      <c r="X92" s="13">
        <f t="shared" si="17"/>
        <v>0</v>
      </c>
      <c r="Y92" s="13">
        <f t="shared" si="18"/>
        <v>0</v>
      </c>
      <c r="Z92" s="13">
        <f t="shared" si="19"/>
        <v>0</v>
      </c>
      <c r="AA92" s="13">
        <f t="shared" si="20"/>
        <v>0</v>
      </c>
    </row>
    <row r="93" spans="1:27" s="3" customFormat="1" x14ac:dyDescent="0.2">
      <c r="A93" s="2"/>
      <c r="B93" s="45">
        <f t="shared" si="14"/>
        <v>0</v>
      </c>
      <c r="C93" s="3">
        <f>X93*D57</f>
        <v>0</v>
      </c>
      <c r="D93" s="193">
        <f t="shared" si="21"/>
        <v>0</v>
      </c>
      <c r="E93" s="193"/>
      <c r="F93"/>
      <c r="G93" s="45">
        <f t="shared" si="15"/>
        <v>0</v>
      </c>
      <c r="H93" s="45">
        <f>Z93*D57</f>
        <v>0</v>
      </c>
      <c r="I93" s="45">
        <f t="shared" si="22"/>
        <v>0</v>
      </c>
      <c r="J93" s="53"/>
      <c r="K93" s="53"/>
      <c r="L93" s="53"/>
      <c r="M93" s="53"/>
      <c r="W93" s="3" t="str">
        <f t="shared" si="16"/>
        <v>None</v>
      </c>
      <c r="X93" s="13">
        <f t="shared" si="17"/>
        <v>0</v>
      </c>
      <c r="Y93" s="13">
        <f t="shared" si="18"/>
        <v>0</v>
      </c>
      <c r="Z93" s="13">
        <f t="shared" si="19"/>
        <v>0</v>
      </c>
      <c r="AA93" s="13">
        <f t="shared" si="20"/>
        <v>0</v>
      </c>
    </row>
    <row r="94" spans="1:27" s="3" customFormat="1" x14ac:dyDescent="0.2">
      <c r="B94" s="45">
        <f t="shared" si="14"/>
        <v>0</v>
      </c>
      <c r="C94" s="3">
        <f>X94*D57</f>
        <v>0</v>
      </c>
      <c r="D94" s="193">
        <f t="shared" si="21"/>
        <v>0</v>
      </c>
      <c r="E94" s="193"/>
      <c r="F94"/>
      <c r="G94" s="45">
        <f t="shared" si="15"/>
        <v>0</v>
      </c>
      <c r="H94" s="45">
        <f>Z94*D57</f>
        <v>0</v>
      </c>
      <c r="I94" s="45">
        <f t="shared" si="22"/>
        <v>0</v>
      </c>
      <c r="J94" s="45"/>
      <c r="K94" s="45"/>
      <c r="L94" s="45"/>
      <c r="M94" s="45"/>
      <c r="W94" s="3" t="str">
        <f t="shared" si="16"/>
        <v>None</v>
      </c>
      <c r="X94" s="13">
        <f t="shared" si="17"/>
        <v>0</v>
      </c>
      <c r="Y94" s="13">
        <f t="shared" si="18"/>
        <v>0</v>
      </c>
      <c r="Z94" s="13">
        <f t="shared" si="19"/>
        <v>0</v>
      </c>
      <c r="AA94" s="13">
        <f t="shared" si="20"/>
        <v>0</v>
      </c>
    </row>
    <row r="95" spans="1:27" s="3" customFormat="1" x14ac:dyDescent="0.2">
      <c r="B95" s="45">
        <f t="shared" si="14"/>
        <v>0</v>
      </c>
      <c r="C95" s="3">
        <f>X95*D57</f>
        <v>0</v>
      </c>
      <c r="D95" s="193">
        <f t="shared" si="21"/>
        <v>0</v>
      </c>
      <c r="E95" s="193"/>
      <c r="F95"/>
      <c r="G95" s="45">
        <f t="shared" si="15"/>
        <v>0</v>
      </c>
      <c r="H95" s="45">
        <f>Z95*D57</f>
        <v>0</v>
      </c>
      <c r="I95" s="45">
        <f t="shared" si="22"/>
        <v>0</v>
      </c>
      <c r="J95" s="45"/>
      <c r="K95" s="45"/>
      <c r="L95" s="45"/>
      <c r="M95" s="45"/>
      <c r="W95" s="3" t="str">
        <f t="shared" si="16"/>
        <v>None</v>
      </c>
      <c r="X95" s="13">
        <f t="shared" si="17"/>
        <v>0</v>
      </c>
      <c r="Y95" s="13">
        <f t="shared" si="18"/>
        <v>0</v>
      </c>
      <c r="Z95" s="13">
        <f t="shared" si="19"/>
        <v>0</v>
      </c>
      <c r="AA95" s="13">
        <f t="shared" si="20"/>
        <v>0</v>
      </c>
    </row>
    <row r="96" spans="1:27" s="3" customFormat="1" x14ac:dyDescent="0.2">
      <c r="B96" s="45">
        <f t="shared" si="14"/>
        <v>0</v>
      </c>
      <c r="C96" s="3">
        <f>X96*D57</f>
        <v>0</v>
      </c>
      <c r="D96" s="193">
        <f t="shared" si="21"/>
        <v>0</v>
      </c>
      <c r="E96" s="193"/>
      <c r="F96"/>
      <c r="G96" s="45">
        <f t="shared" si="15"/>
        <v>0</v>
      </c>
      <c r="H96" s="45">
        <f>Z96*D57</f>
        <v>0</v>
      </c>
      <c r="I96" s="45">
        <f t="shared" si="22"/>
        <v>0</v>
      </c>
      <c r="J96" s="45"/>
      <c r="K96" s="45"/>
      <c r="L96" s="45"/>
      <c r="M96" s="45"/>
      <c r="W96" s="3" t="str">
        <f t="shared" si="16"/>
        <v>None</v>
      </c>
      <c r="X96" s="13">
        <f t="shared" si="17"/>
        <v>0</v>
      </c>
      <c r="Y96" s="13">
        <f t="shared" si="18"/>
        <v>0</v>
      </c>
      <c r="Z96" s="13">
        <f t="shared" si="19"/>
        <v>0</v>
      </c>
      <c r="AA96" s="13">
        <f t="shared" si="20"/>
        <v>0</v>
      </c>
    </row>
    <row r="97" spans="2:27" s="3" customFormat="1" x14ac:dyDescent="0.2">
      <c r="B97" s="45">
        <f t="shared" si="14"/>
        <v>0</v>
      </c>
      <c r="C97" s="3">
        <f>X97*D57</f>
        <v>0</v>
      </c>
      <c r="D97" s="193">
        <f t="shared" si="21"/>
        <v>0</v>
      </c>
      <c r="E97" s="193"/>
      <c r="F97"/>
      <c r="G97" s="45">
        <f t="shared" si="15"/>
        <v>0</v>
      </c>
      <c r="H97" s="45">
        <f>Z97*D57</f>
        <v>0</v>
      </c>
      <c r="I97" s="45">
        <f t="shared" si="22"/>
        <v>0</v>
      </c>
      <c r="J97" s="45"/>
      <c r="K97" s="45"/>
      <c r="L97" s="45"/>
      <c r="M97" s="45"/>
      <c r="W97" s="3" t="str">
        <f t="shared" si="16"/>
        <v>None</v>
      </c>
      <c r="X97" s="13">
        <f t="shared" si="17"/>
        <v>0</v>
      </c>
      <c r="Y97" s="13">
        <f t="shared" si="18"/>
        <v>0</v>
      </c>
      <c r="Z97" s="13">
        <f t="shared" si="19"/>
        <v>0</v>
      </c>
      <c r="AA97" s="13">
        <f t="shared" si="20"/>
        <v>0</v>
      </c>
    </row>
    <row r="98" spans="2:27" s="3" customFormat="1" x14ac:dyDescent="0.2">
      <c r="B98" s="45">
        <f t="shared" si="14"/>
        <v>0</v>
      </c>
      <c r="C98" s="3">
        <f>X98*D57</f>
        <v>0</v>
      </c>
      <c r="D98" s="193">
        <f t="shared" si="21"/>
        <v>0</v>
      </c>
      <c r="E98" s="193"/>
      <c r="F98"/>
      <c r="G98" s="45">
        <f t="shared" si="15"/>
        <v>0</v>
      </c>
      <c r="H98" s="45">
        <f>Z98*D57</f>
        <v>0</v>
      </c>
      <c r="I98" s="45">
        <f t="shared" si="22"/>
        <v>0</v>
      </c>
      <c r="J98" s="45"/>
      <c r="K98" s="45"/>
      <c r="L98" s="45"/>
      <c r="M98" s="45"/>
      <c r="W98" s="3" t="str">
        <f t="shared" si="16"/>
        <v>None</v>
      </c>
      <c r="X98" s="13">
        <f t="shared" si="17"/>
        <v>0</v>
      </c>
      <c r="Y98" s="13">
        <f t="shared" si="18"/>
        <v>0</v>
      </c>
      <c r="Z98" s="13">
        <f t="shared" si="19"/>
        <v>0</v>
      </c>
      <c r="AA98" s="13">
        <f t="shared" si="20"/>
        <v>0</v>
      </c>
    </row>
    <row r="99" spans="2:27" s="3" customFormat="1" x14ac:dyDescent="0.2">
      <c r="B99" s="45">
        <f t="shared" si="14"/>
        <v>0</v>
      </c>
      <c r="C99" s="3">
        <f>X99*D57</f>
        <v>0</v>
      </c>
      <c r="D99" s="193">
        <f t="shared" si="21"/>
        <v>0</v>
      </c>
      <c r="E99" s="193"/>
      <c r="F99"/>
      <c r="G99" s="45">
        <f t="shared" si="15"/>
        <v>0</v>
      </c>
      <c r="H99" s="45">
        <f>Z99*D57</f>
        <v>0</v>
      </c>
      <c r="I99" s="45">
        <f t="shared" si="22"/>
        <v>0</v>
      </c>
      <c r="J99" s="45"/>
      <c r="K99" s="45"/>
      <c r="L99" s="45"/>
      <c r="M99" s="45"/>
      <c r="W99" s="3" t="str">
        <f t="shared" si="16"/>
        <v>None</v>
      </c>
      <c r="X99" s="13">
        <f t="shared" si="17"/>
        <v>0</v>
      </c>
      <c r="Y99" s="13">
        <f t="shared" si="18"/>
        <v>0</v>
      </c>
      <c r="Z99" s="13">
        <f t="shared" si="19"/>
        <v>0</v>
      </c>
      <c r="AA99" s="13">
        <f t="shared" si="20"/>
        <v>0</v>
      </c>
    </row>
    <row r="100" spans="2:27" s="3" customFormat="1" ht="13.5" thickBot="1" x14ac:dyDescent="0.25">
      <c r="I100" s="45"/>
      <c r="J100" s="45"/>
      <c r="K100" s="45"/>
      <c r="L100" s="45"/>
      <c r="M100" s="45"/>
      <c r="X100" s="31">
        <f t="shared" ref="X100:AA100" si="23">SUM(X90:X99)</f>
        <v>0</v>
      </c>
      <c r="Y100" s="31">
        <f t="shared" si="23"/>
        <v>0</v>
      </c>
      <c r="Z100" s="31">
        <f t="shared" si="23"/>
        <v>0</v>
      </c>
      <c r="AA100" s="31">
        <f t="shared" si="23"/>
        <v>0</v>
      </c>
    </row>
    <row r="101" spans="2:27" s="3" customFormat="1" ht="13.5" thickTop="1" x14ac:dyDescent="0.2">
      <c r="I101" s="45"/>
      <c r="J101" s="45"/>
      <c r="K101" s="45"/>
      <c r="L101" s="45"/>
      <c r="M101" s="45"/>
    </row>
    <row r="102" spans="2:27" s="3" customFormat="1" x14ac:dyDescent="0.2">
      <c r="I102" s="45"/>
      <c r="J102" s="45"/>
      <c r="K102" s="45"/>
      <c r="L102" s="45"/>
      <c r="M102" s="45"/>
    </row>
    <row r="103" spans="2:27" s="3" customFormat="1" x14ac:dyDescent="0.2">
      <c r="I103" s="45"/>
      <c r="J103" s="45"/>
      <c r="K103" s="45"/>
      <c r="L103" s="45"/>
      <c r="M103" s="45"/>
    </row>
    <row r="104" spans="2:27" s="3" customFormat="1" x14ac:dyDescent="0.2">
      <c r="I104" s="45"/>
      <c r="J104" s="45"/>
      <c r="K104" s="45"/>
      <c r="L104" s="45"/>
      <c r="M104" s="45"/>
    </row>
    <row r="105" spans="2:27" s="3" customFormat="1" x14ac:dyDescent="0.2">
      <c r="I105" s="45"/>
      <c r="J105" s="45"/>
      <c r="K105" s="45"/>
      <c r="L105" s="45"/>
      <c r="M105" s="45"/>
    </row>
    <row r="106" spans="2:27" s="3" customFormat="1" x14ac:dyDescent="0.2">
      <c r="I106" s="45"/>
      <c r="J106" s="45"/>
      <c r="K106" s="45"/>
      <c r="L106" s="45"/>
      <c r="M106" s="45"/>
    </row>
    <row r="107" spans="2:27" s="3" customFormat="1" x14ac:dyDescent="0.2">
      <c r="I107" s="45"/>
      <c r="J107" s="45"/>
      <c r="K107" s="45"/>
      <c r="L107" s="45"/>
      <c r="M107" s="45"/>
    </row>
    <row r="108" spans="2:27" s="3" customFormat="1" x14ac:dyDescent="0.2">
      <c r="M108" s="46"/>
    </row>
    <row r="109" spans="2:27" s="3" customFormat="1" x14ac:dyDescent="0.2">
      <c r="M109" s="46"/>
    </row>
    <row r="110" spans="2:27" s="3" customFormat="1" x14ac:dyDescent="0.2">
      <c r="M110" s="46"/>
    </row>
    <row r="111" spans="2:27" s="3" customFormat="1" x14ac:dyDescent="0.2">
      <c r="M111" s="46"/>
    </row>
    <row r="112" spans="2:27" s="3" customFormat="1" x14ac:dyDescent="0.2">
      <c r="M112" s="46"/>
    </row>
    <row r="113" spans="13:35" s="3" customFormat="1" x14ac:dyDescent="0.2">
      <c r="M113" s="46"/>
    </row>
    <row r="114" spans="13:35" s="3" customFormat="1" x14ac:dyDescent="0.2">
      <c r="M114" s="46"/>
    </row>
    <row r="115" spans="13:35" s="3" customFormat="1" x14ac:dyDescent="0.2">
      <c r="M115" s="46"/>
    </row>
    <row r="116" spans="13:35" s="3" customFormat="1" x14ac:dyDescent="0.2">
      <c r="M116" s="46"/>
    </row>
    <row r="117" spans="13:35" s="3" customFormat="1" x14ac:dyDescent="0.2">
      <c r="M117" s="46"/>
    </row>
    <row r="118" spans="13:35" s="3" customFormat="1" x14ac:dyDescent="0.2">
      <c r="M118" s="46"/>
    </row>
    <row r="119" spans="13:35" s="3" customFormat="1" x14ac:dyDescent="0.2">
      <c r="M119" s="46"/>
    </row>
    <row r="120" spans="13:35" s="3" customFormat="1" x14ac:dyDescent="0.2">
      <c r="M120" s="46"/>
    </row>
    <row r="121" spans="13:35" s="3" customFormat="1" x14ac:dyDescent="0.2">
      <c r="M121" s="46"/>
    </row>
    <row r="122" spans="13:35" s="3" customFormat="1" x14ac:dyDescent="0.2">
      <c r="M122" s="46"/>
    </row>
    <row r="123" spans="13:35" s="3" customFormat="1" x14ac:dyDescent="0.2">
      <c r="M123" s="46"/>
    </row>
    <row r="124" spans="13:35" s="3" customFormat="1" x14ac:dyDescent="0.2">
      <c r="M124" s="46"/>
    </row>
    <row r="125" spans="13:35" s="3" customFormat="1" x14ac:dyDescent="0.2">
      <c r="M125" s="46"/>
    </row>
    <row r="126" spans="13:35" s="3" customFormat="1" x14ac:dyDescent="0.2">
      <c r="M126" s="46"/>
    </row>
    <row r="127" spans="13:35" s="3" customFormat="1" x14ac:dyDescent="0.2">
      <c r="M127" s="46"/>
    </row>
    <row r="128" spans="13:35" s="3" customFormat="1" x14ac:dyDescent="0.2">
      <c r="M128" s="46"/>
      <c r="X128" s="194"/>
      <c r="Y128" s="194"/>
      <c r="Z128" s="194"/>
      <c r="AA128" s="194"/>
      <c r="AB128" s="194"/>
      <c r="AC128" s="194"/>
      <c r="AD128" s="194"/>
      <c r="AE128" s="194"/>
      <c r="AF128" s="194"/>
      <c r="AG128" s="194"/>
      <c r="AH128" s="84"/>
      <c r="AI128" s="84"/>
    </row>
    <row r="129" spans="13:258" s="3" customFormat="1" x14ac:dyDescent="0.2">
      <c r="M129" s="46"/>
      <c r="X129" s="66"/>
      <c r="Y129" s="66"/>
      <c r="Z129" s="66"/>
      <c r="AA129" s="66"/>
      <c r="AB129" s="66"/>
      <c r="AC129" s="66"/>
      <c r="AD129" s="66"/>
      <c r="AE129" s="66"/>
      <c r="AF129" s="66"/>
      <c r="AG129" s="66"/>
      <c r="AH129" s="66"/>
      <c r="AI129" s="66"/>
      <c r="IX129" s="45"/>
    </row>
    <row r="130" spans="13:258" s="3" customFormat="1" x14ac:dyDescent="0.2">
      <c r="M130" s="46"/>
      <c r="X130" s="13"/>
      <c r="Y130" s="13"/>
      <c r="Z130" s="13"/>
      <c r="AA130" s="13"/>
      <c r="AB130" s="13"/>
      <c r="AC130" s="13"/>
      <c r="AD130" s="13"/>
      <c r="AE130" s="13"/>
      <c r="AF130" s="13"/>
      <c r="AG130" s="13"/>
    </row>
    <row r="131" spans="13:258" s="3" customFormat="1" x14ac:dyDescent="0.2">
      <c r="M131" s="46"/>
      <c r="X131" s="13"/>
      <c r="Y131" s="13"/>
      <c r="Z131" s="13"/>
      <c r="AA131" s="13"/>
      <c r="AB131" s="13"/>
      <c r="AC131" s="13"/>
      <c r="AD131" s="13"/>
      <c r="AE131" s="13"/>
      <c r="AF131" s="13"/>
      <c r="AG131" s="13"/>
    </row>
    <row r="132" spans="13:258" s="3" customFormat="1" x14ac:dyDescent="0.2">
      <c r="M132" s="46"/>
      <c r="X132" s="13"/>
      <c r="Y132" s="13"/>
      <c r="Z132" s="13"/>
      <c r="AA132" s="13"/>
      <c r="AB132" s="13"/>
      <c r="AC132" s="13"/>
      <c r="AD132" s="13"/>
      <c r="AE132" s="13"/>
      <c r="AF132" s="13"/>
      <c r="AG132" s="13"/>
    </row>
    <row r="133" spans="13:258" s="3" customFormat="1" x14ac:dyDescent="0.2">
      <c r="M133" s="46"/>
      <c r="X133" s="13"/>
      <c r="Y133" s="13"/>
      <c r="Z133" s="13"/>
      <c r="AA133" s="13"/>
      <c r="AB133" s="13"/>
      <c r="AC133" s="13"/>
      <c r="AD133" s="13"/>
      <c r="AE133" s="13"/>
      <c r="AF133" s="13"/>
      <c r="AG133" s="13"/>
    </row>
    <row r="134" spans="13:258" s="3" customFormat="1" x14ac:dyDescent="0.2">
      <c r="M134" s="46"/>
      <c r="X134" s="13"/>
      <c r="Y134" s="13"/>
      <c r="Z134" s="13"/>
      <c r="AA134" s="13"/>
      <c r="AB134" s="13"/>
      <c r="AC134" s="13"/>
      <c r="AD134" s="13"/>
      <c r="AE134" s="13"/>
      <c r="AF134" s="13"/>
      <c r="AG134" s="13"/>
      <c r="AH134" s="53"/>
      <c r="AI134" s="53"/>
    </row>
    <row r="135" spans="13:258" s="3" customFormat="1" x14ac:dyDescent="0.2">
      <c r="M135" s="46"/>
      <c r="X135" s="13"/>
      <c r="Y135" s="13"/>
      <c r="Z135" s="13"/>
      <c r="AA135" s="13"/>
      <c r="AB135" s="13"/>
      <c r="AC135" s="13"/>
      <c r="AD135" s="13"/>
      <c r="AE135" s="13"/>
      <c r="AF135" s="13"/>
      <c r="AG135" s="13"/>
    </row>
    <row r="136" spans="13:258" s="3" customFormat="1" x14ac:dyDescent="0.2">
      <c r="M136" s="46"/>
      <c r="X136" s="13"/>
      <c r="Y136" s="13"/>
      <c r="Z136" s="13"/>
      <c r="AA136" s="13"/>
      <c r="AB136" s="13"/>
      <c r="AC136" s="13"/>
      <c r="AD136" s="13"/>
      <c r="AE136" s="13"/>
      <c r="AF136" s="13"/>
      <c r="AG136" s="13"/>
    </row>
    <row r="137" spans="13:258" s="3" customFormat="1" x14ac:dyDescent="0.2">
      <c r="M137" s="46"/>
      <c r="X137" s="13"/>
      <c r="Y137" s="13"/>
      <c r="Z137" s="13"/>
      <c r="AA137" s="13"/>
      <c r="AB137" s="13"/>
      <c r="AC137" s="13"/>
      <c r="AD137" s="13"/>
      <c r="AE137" s="13"/>
      <c r="AF137" s="13"/>
      <c r="AG137" s="13"/>
    </row>
    <row r="138" spans="13:258" s="3" customFormat="1" x14ac:dyDescent="0.2">
      <c r="M138" s="46"/>
      <c r="X138" s="13"/>
      <c r="Y138" s="13"/>
      <c r="Z138" s="13"/>
      <c r="AA138" s="13"/>
      <c r="AB138" s="13"/>
      <c r="AC138" s="13"/>
      <c r="AD138" s="13"/>
      <c r="AE138" s="13"/>
      <c r="AF138" s="13"/>
      <c r="AG138" s="13"/>
    </row>
    <row r="139" spans="13:258" s="3" customFormat="1" x14ac:dyDescent="0.2">
      <c r="M139" s="46"/>
      <c r="X139" s="13"/>
      <c r="Y139" s="13"/>
      <c r="Z139" s="13"/>
      <c r="AA139" s="13"/>
      <c r="AB139" s="13"/>
      <c r="AC139" s="13"/>
      <c r="AD139" s="13"/>
      <c r="AE139" s="13"/>
      <c r="AF139" s="13"/>
      <c r="AG139" s="13"/>
    </row>
    <row r="140" spans="13:258" s="3" customFormat="1" x14ac:dyDescent="0.2">
      <c r="M140" s="46"/>
      <c r="X140" s="53"/>
      <c r="Y140" s="53"/>
      <c r="Z140" s="53"/>
      <c r="AA140" s="53"/>
      <c r="AB140" s="13"/>
      <c r="AC140" s="13"/>
      <c r="AD140" s="13"/>
      <c r="AE140" s="13"/>
      <c r="AF140" s="13"/>
      <c r="AG140" s="13"/>
    </row>
    <row r="141" spans="13:258" s="3" customFormat="1" x14ac:dyDescent="0.2">
      <c r="M141" s="46"/>
      <c r="X141" s="53"/>
      <c r="Y141" s="53"/>
      <c r="Z141" s="53"/>
      <c r="AA141" s="53"/>
      <c r="AB141" s="53"/>
      <c r="AC141" s="53"/>
      <c r="AD141" s="53"/>
      <c r="AE141" s="53"/>
      <c r="AF141" s="53"/>
      <c r="AG141" s="53"/>
    </row>
    <row r="142" spans="13:258" s="3" customFormat="1" x14ac:dyDescent="0.2">
      <c r="M142" s="46"/>
    </row>
    <row r="143" spans="13:258" s="3" customFormat="1" x14ac:dyDescent="0.2">
      <c r="M143" s="46"/>
    </row>
    <row r="144" spans="13:258" s="3" customFormat="1" x14ac:dyDescent="0.2">
      <c r="M144" s="46"/>
    </row>
    <row r="145" spans="13:13" s="3" customFormat="1" x14ac:dyDescent="0.2">
      <c r="M145" s="46"/>
    </row>
    <row r="146" spans="13:13" s="3" customFormat="1" x14ac:dyDescent="0.2">
      <c r="M146" s="46"/>
    </row>
    <row r="147" spans="13:13" s="3" customFormat="1" x14ac:dyDescent="0.2">
      <c r="M147" s="46"/>
    </row>
    <row r="148" spans="13:13" s="3" customFormat="1" x14ac:dyDescent="0.2">
      <c r="M148" s="46"/>
    </row>
    <row r="149" spans="13:13" s="3" customFormat="1" x14ac:dyDescent="0.2">
      <c r="M149" s="46"/>
    </row>
    <row r="150" spans="13:13" s="3" customFormat="1" x14ac:dyDescent="0.2">
      <c r="M150" s="46"/>
    </row>
    <row r="151" spans="13:13" s="3" customFormat="1" x14ac:dyDescent="0.2">
      <c r="M151" s="46"/>
    </row>
    <row r="152" spans="13:13" s="3" customFormat="1" x14ac:dyDescent="0.2">
      <c r="M152" s="46"/>
    </row>
    <row r="153" spans="13:13" s="3" customFormat="1" x14ac:dyDescent="0.2">
      <c r="M153" s="46"/>
    </row>
    <row r="154" spans="13:13" s="3" customFormat="1" x14ac:dyDescent="0.2">
      <c r="M154" s="46"/>
    </row>
    <row r="155" spans="13:13" s="3" customFormat="1" x14ac:dyDescent="0.2">
      <c r="M155" s="46"/>
    </row>
    <row r="156" spans="13:13" s="3" customFormat="1" x14ac:dyDescent="0.2">
      <c r="M156" s="46"/>
    </row>
    <row r="157" spans="13:13" s="3" customFormat="1" x14ac:dyDescent="0.2">
      <c r="M157" s="46"/>
    </row>
    <row r="158" spans="13:13" s="3" customFormat="1" x14ac:dyDescent="0.2">
      <c r="M158" s="46"/>
    </row>
    <row r="159" spans="13:13" s="3" customFormat="1" x14ac:dyDescent="0.2">
      <c r="M159" s="46"/>
    </row>
    <row r="160" spans="13:13" s="3" customFormat="1" x14ac:dyDescent="0.2">
      <c r="M160" s="46"/>
    </row>
    <row r="161" spans="13:13" s="3" customFormat="1" x14ac:dyDescent="0.2">
      <c r="M161" s="46"/>
    </row>
    <row r="162" spans="13:13" s="3" customFormat="1" x14ac:dyDescent="0.2">
      <c r="M162" s="46"/>
    </row>
    <row r="163" spans="13:13" s="3" customFormat="1" x14ac:dyDescent="0.2">
      <c r="M163" s="46"/>
    </row>
    <row r="164" spans="13:13" s="3" customFormat="1" x14ac:dyDescent="0.2">
      <c r="M164" s="46"/>
    </row>
    <row r="165" spans="13:13" s="3" customFormat="1" x14ac:dyDescent="0.2">
      <c r="M165" s="46"/>
    </row>
    <row r="166" spans="13:13" s="3" customFormat="1" x14ac:dyDescent="0.2">
      <c r="M166" s="46"/>
    </row>
    <row r="167" spans="13:13" s="3" customFormat="1" x14ac:dyDescent="0.2">
      <c r="M167" s="46"/>
    </row>
    <row r="168" spans="13:13" s="3" customFormat="1" x14ac:dyDescent="0.2">
      <c r="M168" s="46"/>
    </row>
    <row r="169" spans="13:13" s="3" customFormat="1" x14ac:dyDescent="0.2">
      <c r="M169" s="46"/>
    </row>
    <row r="170" spans="13:13" s="3" customFormat="1" x14ac:dyDescent="0.2">
      <c r="M170" s="46"/>
    </row>
    <row r="171" spans="13:13" s="3" customFormat="1" x14ac:dyDescent="0.2">
      <c r="M171" s="46"/>
    </row>
    <row r="172" spans="13:13" s="3" customFormat="1" x14ac:dyDescent="0.2">
      <c r="M172" s="46"/>
    </row>
    <row r="173" spans="13:13" s="3" customFormat="1" x14ac:dyDescent="0.2">
      <c r="M173" s="46"/>
    </row>
    <row r="174" spans="13:13" s="3" customFormat="1" x14ac:dyDescent="0.2">
      <c r="M174" s="46"/>
    </row>
    <row r="175" spans="13:13" s="3" customFormat="1" x14ac:dyDescent="0.2">
      <c r="M175" s="46"/>
    </row>
    <row r="176" spans="13:13" s="3" customFormat="1" x14ac:dyDescent="0.2">
      <c r="M176" s="46"/>
    </row>
    <row r="177" spans="13:13" s="3" customFormat="1" x14ac:dyDescent="0.2">
      <c r="M177" s="46"/>
    </row>
    <row r="178" spans="13:13" s="3" customFormat="1" x14ac:dyDescent="0.2">
      <c r="M178" s="46"/>
    </row>
    <row r="179" spans="13:13" s="3" customFormat="1" x14ac:dyDescent="0.2">
      <c r="M179" s="46"/>
    </row>
    <row r="180" spans="13:13" s="3" customFormat="1" x14ac:dyDescent="0.2">
      <c r="M180" s="46"/>
    </row>
    <row r="181" spans="13:13" s="3" customFormat="1" x14ac:dyDescent="0.2">
      <c r="M181" s="46"/>
    </row>
    <row r="182" spans="13:13" s="3" customFormat="1" x14ac:dyDescent="0.2">
      <c r="M182" s="46"/>
    </row>
    <row r="183" spans="13:13" s="3" customFormat="1" x14ac:dyDescent="0.2">
      <c r="M183" s="46"/>
    </row>
    <row r="184" spans="13:13" s="3" customFormat="1" x14ac:dyDescent="0.2">
      <c r="M184" s="46"/>
    </row>
    <row r="185" spans="13:13" s="3" customFormat="1" x14ac:dyDescent="0.2">
      <c r="M185" s="46"/>
    </row>
    <row r="186" spans="13:13" s="3" customFormat="1" x14ac:dyDescent="0.2">
      <c r="M186" s="46"/>
    </row>
    <row r="187" spans="13:13" s="3" customFormat="1" x14ac:dyDescent="0.2">
      <c r="M187" s="46"/>
    </row>
    <row r="188" spans="13:13" s="3" customFormat="1" x14ac:dyDescent="0.2">
      <c r="M188" s="46"/>
    </row>
    <row r="189" spans="13:13" s="3" customFormat="1" x14ac:dyDescent="0.2">
      <c r="M189" s="46"/>
    </row>
    <row r="190" spans="13:13" s="3" customFormat="1" x14ac:dyDescent="0.2">
      <c r="M190" s="46"/>
    </row>
    <row r="191" spans="13:13" s="3" customFormat="1" x14ac:dyDescent="0.2">
      <c r="M191" s="46"/>
    </row>
    <row r="192" spans="13:13" s="3" customFormat="1" x14ac:dyDescent="0.2">
      <c r="M192" s="46"/>
    </row>
    <row r="193" spans="1:14" s="3" customFormat="1" x14ac:dyDescent="0.2">
      <c r="M193" s="46"/>
    </row>
    <row r="194" spans="1:14" s="3" customFormat="1" x14ac:dyDescent="0.2">
      <c r="M194" s="46"/>
    </row>
    <row r="195" spans="1:14" s="3" customFormat="1" x14ac:dyDescent="0.2">
      <c r="M195" s="46"/>
    </row>
    <row r="196" spans="1:14" x14ac:dyDescent="0.2">
      <c r="A196" s="3"/>
      <c r="B196" s="3"/>
      <c r="C196" s="3"/>
      <c r="D196" s="3"/>
      <c r="E196" s="3"/>
      <c r="F196" s="3"/>
      <c r="G196" s="3"/>
      <c r="H196" s="3"/>
      <c r="I196" s="3"/>
      <c r="J196" s="3"/>
      <c r="K196" s="3"/>
      <c r="L196" s="3"/>
      <c r="M196" s="46"/>
      <c r="N196" s="3"/>
    </row>
    <row r="197" spans="1:14" x14ac:dyDescent="0.2">
      <c r="A197" s="3"/>
      <c r="B197" s="3"/>
      <c r="C197" s="3"/>
      <c r="D197" s="3"/>
      <c r="E197" s="3"/>
      <c r="F197" s="3"/>
      <c r="G197" s="3"/>
      <c r="H197" s="3"/>
      <c r="I197" s="3"/>
      <c r="J197" s="3"/>
      <c r="K197" s="3"/>
      <c r="L197" s="3"/>
      <c r="M197" s="46"/>
      <c r="N197" s="3"/>
    </row>
  </sheetData>
  <mergeCells count="85">
    <mergeCell ref="R53:S53"/>
    <mergeCell ref="A1:N1"/>
    <mergeCell ref="A62:H62"/>
    <mergeCell ref="F59:G59"/>
    <mergeCell ref="D57:E57"/>
    <mergeCell ref="B59:D59"/>
    <mergeCell ref="B5:H5"/>
    <mergeCell ref="K7:L7"/>
    <mergeCell ref="B6:H6"/>
    <mergeCell ref="E29:F29"/>
    <mergeCell ref="D28:G28"/>
    <mergeCell ref="A40:B40"/>
    <mergeCell ref="E30:F30"/>
    <mergeCell ref="E31:F31"/>
    <mergeCell ref="E32:F32"/>
    <mergeCell ref="A58:H58"/>
    <mergeCell ref="AD128:AE128"/>
    <mergeCell ref="AF128:AG128"/>
    <mergeCell ref="C72:H72"/>
    <mergeCell ref="C73:H73"/>
    <mergeCell ref="C74:H74"/>
    <mergeCell ref="X128:Y128"/>
    <mergeCell ref="A86:N86"/>
    <mergeCell ref="Z128:AA128"/>
    <mergeCell ref="C75:H75"/>
    <mergeCell ref="C76:H76"/>
    <mergeCell ref="C77:H77"/>
    <mergeCell ref="C78:H78"/>
    <mergeCell ref="C79:H79"/>
    <mergeCell ref="A85:N85"/>
    <mergeCell ref="P72:T72"/>
    <mergeCell ref="P74:T74"/>
    <mergeCell ref="AB128:AC128"/>
    <mergeCell ref="P58:T58"/>
    <mergeCell ref="D98:E98"/>
    <mergeCell ref="D99:E99"/>
    <mergeCell ref="D92:E92"/>
    <mergeCell ref="D93:E93"/>
    <mergeCell ref="D94:E94"/>
    <mergeCell ref="D95:E95"/>
    <mergeCell ref="D96:E96"/>
    <mergeCell ref="P60:Q60"/>
    <mergeCell ref="P61:Q61"/>
    <mergeCell ref="P62:Q62"/>
    <mergeCell ref="P73:T73"/>
    <mergeCell ref="A42:H42"/>
    <mergeCell ref="A43:H43"/>
    <mergeCell ref="D52:E52"/>
    <mergeCell ref="D55:E55"/>
    <mergeCell ref="Q14:R14"/>
    <mergeCell ref="P30:R34"/>
    <mergeCell ref="D53:E53"/>
    <mergeCell ref="D54:E54"/>
    <mergeCell ref="A51:H51"/>
    <mergeCell ref="A44:H44"/>
    <mergeCell ref="A45:H45"/>
    <mergeCell ref="A46:H46"/>
    <mergeCell ref="A47:H47"/>
    <mergeCell ref="A48:H48"/>
    <mergeCell ref="E33:F33"/>
    <mergeCell ref="A39:H39"/>
    <mergeCell ref="C8:E8"/>
    <mergeCell ref="I7:J7"/>
    <mergeCell ref="A2:C2"/>
    <mergeCell ref="D2:E2"/>
    <mergeCell ref="F2:H2"/>
    <mergeCell ref="B4:C4"/>
    <mergeCell ref="E4:H4"/>
    <mergeCell ref="M7:N7"/>
    <mergeCell ref="B3:H3"/>
    <mergeCell ref="K4:L4"/>
    <mergeCell ref="C7:E7"/>
    <mergeCell ref="F7:G7"/>
    <mergeCell ref="C80:H80"/>
    <mergeCell ref="C71:H71"/>
    <mergeCell ref="A64:H64"/>
    <mergeCell ref="D97:E97"/>
    <mergeCell ref="B88:E88"/>
    <mergeCell ref="G88:I88"/>
    <mergeCell ref="D89:E89"/>
    <mergeCell ref="D90:E90"/>
    <mergeCell ref="D91:E91"/>
    <mergeCell ref="A65:H65"/>
    <mergeCell ref="A66:H66"/>
    <mergeCell ref="A67:H67"/>
  </mergeCells>
  <conditionalFormatting sqref="E10:F10">
    <cfRule type="expression" dxfId="47" priority="12">
      <formula>C9=12</formula>
    </cfRule>
  </conditionalFormatting>
  <conditionalFormatting sqref="E12:F12">
    <cfRule type="expression" dxfId="46" priority="11">
      <formula>C11=12</formula>
    </cfRule>
  </conditionalFormatting>
  <conditionalFormatting sqref="E14:F14">
    <cfRule type="expression" dxfId="45" priority="10">
      <formula>C13=12</formula>
    </cfRule>
  </conditionalFormatting>
  <conditionalFormatting sqref="E16:F16">
    <cfRule type="expression" dxfId="44" priority="9">
      <formula>C15=12</formula>
    </cfRule>
  </conditionalFormatting>
  <conditionalFormatting sqref="E18:F18">
    <cfRule type="expression" dxfId="43" priority="8">
      <formula>C17=12</formula>
    </cfRule>
  </conditionalFormatting>
  <conditionalFormatting sqref="G10">
    <cfRule type="expression" dxfId="42" priority="7">
      <formula>C9=12</formula>
    </cfRule>
  </conditionalFormatting>
  <conditionalFormatting sqref="G12">
    <cfRule type="expression" dxfId="41" priority="6">
      <formula>C11=12</formula>
    </cfRule>
  </conditionalFormatting>
  <conditionalFormatting sqref="G14">
    <cfRule type="expression" dxfId="40" priority="5">
      <formula>C13=12</formula>
    </cfRule>
  </conditionalFormatting>
  <conditionalFormatting sqref="G16">
    <cfRule type="expression" dxfId="39" priority="4">
      <formula>C15=12</formula>
    </cfRule>
  </conditionalFormatting>
  <conditionalFormatting sqref="G18">
    <cfRule type="expression" dxfId="38" priority="3">
      <formula>C17=12</formula>
    </cfRule>
  </conditionalFormatting>
  <conditionalFormatting sqref="T53">
    <cfRule type="cellIs" dxfId="37" priority="1" operator="equal">
      <formula>"No"</formula>
    </cfRule>
    <cfRule type="cellIs" dxfId="36" priority="2" operator="equal">
      <formula>"Yes"</formula>
    </cfRule>
  </conditionalFormatting>
  <dataValidations disablePrompts="1" count="3">
    <dataValidation type="list" allowBlank="1" showInputMessage="1" showErrorMessage="1" sqref="E19:E22" xr:uid="{E4F023DE-87CD-4A88-8B00-E809FEA28109}">
      <formula1>"NonCL, Class"</formula1>
    </dataValidation>
    <dataValidation type="list" allowBlank="1" showInputMessage="1" showErrorMessage="1" errorTitle="Appointment length" error="Please enter 9 (academic appointment) or 12 (calendar year appointment)." sqref="C9 C11 C13 C15 C17 C19:C22" xr:uid="{91DE74B0-B262-4841-8637-7D230DF10734}">
      <formula1>"9, 12"</formula1>
    </dataValidation>
    <dataValidation type="list" allowBlank="1" showInputMessage="1" showErrorMessage="1" sqref="K4:L4" xr:uid="{00000000-0002-0000-0100-000002000000}">
      <formula1>$P$10:$P$14</formula1>
    </dataValidation>
  </dataValidations>
  <hyperlinks>
    <hyperlink ref="P72" r:id="rId1" xr:uid="{235358E1-E023-48C3-8397-AEF81E7A79D2}"/>
  </hyperlinks>
  <printOptions horizontalCentered="1"/>
  <pageMargins left="0.75" right="0.75" top="1" bottom="1" header="0.5" footer="0.5"/>
  <pageSetup scale="56" orientation="portrait" r:id="rId2"/>
  <headerFooter alignWithMargins="0"/>
  <ignoredErrors>
    <ignoredError sqref="J21 J10:J17 I10:I17 M81:N81" formula="1"/>
  </ignoredError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Z197"/>
  <sheetViews>
    <sheetView topLeftCell="H15" zoomScaleNormal="100" workbookViewId="0">
      <selection activeCell="W53" sqref="W53"/>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7" width="9.5703125" bestFit="1" customWidth="1"/>
    <col min="8" max="8" width="6" bestFit="1" customWidth="1"/>
    <col min="9" max="14" width="9.140625" customWidth="1"/>
    <col min="15" max="15" width="9.140625" style="1" customWidth="1"/>
    <col min="16" max="16" width="9.140625" customWidth="1"/>
    <col min="18" max="18" width="22.85546875" customWidth="1"/>
    <col min="19" max="19" width="12" bestFit="1" customWidth="1"/>
    <col min="20" max="20" width="13" customWidth="1"/>
    <col min="21" max="21" width="14.7109375" customWidth="1"/>
    <col min="22" max="22" width="17.42578125" customWidth="1"/>
  </cols>
  <sheetData>
    <row r="1" spans="1:21" s="116" customFormat="1" ht="24" thickBot="1" x14ac:dyDescent="0.3">
      <c r="A1" s="196" t="s">
        <v>162</v>
      </c>
      <c r="B1" s="197"/>
      <c r="C1" s="197"/>
      <c r="D1" s="197"/>
      <c r="E1" s="197"/>
      <c r="F1" s="197"/>
      <c r="G1" s="197"/>
      <c r="H1" s="197"/>
      <c r="I1" s="197"/>
      <c r="J1" s="197"/>
      <c r="K1" s="197"/>
      <c r="L1" s="197"/>
      <c r="M1" s="197"/>
      <c r="N1" s="197"/>
      <c r="O1" s="197"/>
      <c r="P1" s="197"/>
    </row>
    <row r="2" spans="1:21" x14ac:dyDescent="0.2">
      <c r="A2" s="226" t="s">
        <v>35</v>
      </c>
      <c r="B2" s="227"/>
      <c r="C2" s="227"/>
      <c r="D2" s="228" t="s">
        <v>26</v>
      </c>
      <c r="E2" s="228"/>
      <c r="F2" s="229"/>
      <c r="G2" s="229"/>
      <c r="H2" s="230"/>
      <c r="J2" s="5"/>
      <c r="K2" s="9"/>
      <c r="L2" s="5"/>
      <c r="Q2" s="11"/>
      <c r="R2" s="37" t="s">
        <v>48</v>
      </c>
      <c r="S2" s="32"/>
      <c r="T2" s="5"/>
      <c r="U2" s="18"/>
    </row>
    <row r="3" spans="1:21" ht="13.5" thickBot="1" x14ac:dyDescent="0.25">
      <c r="A3" s="17" t="s">
        <v>10</v>
      </c>
      <c r="B3" s="257"/>
      <c r="C3" s="237"/>
      <c r="D3" s="237"/>
      <c r="E3" s="237"/>
      <c r="F3" s="237"/>
      <c r="G3" s="237"/>
      <c r="H3" s="238"/>
      <c r="K3" s="1"/>
      <c r="Q3" s="11"/>
      <c r="R3" s="37" t="s">
        <v>47</v>
      </c>
      <c r="S3" s="11"/>
      <c r="T3" s="6"/>
      <c r="U3" s="18"/>
    </row>
    <row r="4" spans="1:21" ht="13.5" thickBot="1" x14ac:dyDescent="0.25">
      <c r="A4" s="17" t="s">
        <v>31</v>
      </c>
      <c r="B4" s="231"/>
      <c r="C4" s="232"/>
      <c r="D4" s="98" t="s">
        <v>90</v>
      </c>
      <c r="E4" s="234"/>
      <c r="F4" s="234"/>
      <c r="G4" s="234"/>
      <c r="H4" s="235"/>
      <c r="J4" s="99" t="s">
        <v>91</v>
      </c>
      <c r="K4" s="198" t="s">
        <v>63</v>
      </c>
      <c r="L4" s="199"/>
      <c r="R4" s="37" t="s">
        <v>68</v>
      </c>
      <c r="S4" s="20"/>
      <c r="T4" s="6"/>
    </row>
    <row r="5" spans="1:21" x14ac:dyDescent="0.2">
      <c r="A5" s="17" t="s">
        <v>9</v>
      </c>
      <c r="B5" s="207"/>
      <c r="C5" s="208"/>
      <c r="D5" s="208"/>
      <c r="E5" s="208"/>
      <c r="F5" s="208"/>
      <c r="G5" s="208"/>
      <c r="H5" s="209"/>
      <c r="I5" s="67"/>
      <c r="J5" s="11"/>
      <c r="K5" s="5"/>
      <c r="M5" s="11"/>
      <c r="N5" s="11"/>
      <c r="O5" s="5"/>
      <c r="R5" s="37" t="s">
        <v>76</v>
      </c>
    </row>
    <row r="6" spans="1:21" ht="13.5" thickBot="1" x14ac:dyDescent="0.25">
      <c r="A6" s="60" t="s">
        <v>60</v>
      </c>
      <c r="B6" s="210"/>
      <c r="C6" s="211"/>
      <c r="D6" s="211"/>
      <c r="E6" s="211"/>
      <c r="F6" s="211"/>
      <c r="G6" s="211"/>
      <c r="H6" s="212"/>
      <c r="I6" s="49"/>
      <c r="J6" s="36"/>
      <c r="K6" s="5"/>
      <c r="M6" s="11"/>
      <c r="N6" s="11"/>
      <c r="O6" s="5"/>
    </row>
    <row r="7" spans="1:21" s="3" customFormat="1" ht="14.25" thickTop="1" thickBot="1" x14ac:dyDescent="0.25">
      <c r="A7" s="5"/>
      <c r="B7" s="95"/>
      <c r="C7" s="200" t="s">
        <v>27</v>
      </c>
      <c r="D7" s="201"/>
      <c r="E7" s="201"/>
      <c r="F7" s="200" t="s">
        <v>56</v>
      </c>
      <c r="G7" s="202"/>
      <c r="H7" s="100" t="s">
        <v>92</v>
      </c>
      <c r="I7" s="215" t="s">
        <v>72</v>
      </c>
      <c r="J7" s="215"/>
      <c r="K7" s="215" t="s">
        <v>73</v>
      </c>
      <c r="L7" s="215"/>
      <c r="M7" s="215" t="s">
        <v>74</v>
      </c>
      <c r="N7" s="215"/>
      <c r="O7" s="213" t="s">
        <v>2</v>
      </c>
      <c r="P7" s="214"/>
      <c r="Q7" s="26"/>
      <c r="R7" s="144" t="s">
        <v>64</v>
      </c>
      <c r="S7" s="145"/>
      <c r="T7" s="145"/>
      <c r="U7" s="146"/>
    </row>
    <row r="8" spans="1:21" s="3" customFormat="1" ht="13.5" thickBot="1" x14ac:dyDescent="0.25">
      <c r="A8" s="5" t="s">
        <v>3</v>
      </c>
      <c r="B8" s="93" t="s">
        <v>32</v>
      </c>
      <c r="C8" s="203" t="s">
        <v>58</v>
      </c>
      <c r="D8" s="204"/>
      <c r="E8" s="204"/>
      <c r="F8" s="93" t="s">
        <v>57</v>
      </c>
      <c r="G8" s="24" t="s">
        <v>11</v>
      </c>
      <c r="H8" s="101" t="s">
        <v>93</v>
      </c>
      <c r="I8" s="48" t="s">
        <v>49</v>
      </c>
      <c r="J8" s="48" t="s">
        <v>50</v>
      </c>
      <c r="K8" s="48" t="s">
        <v>49</v>
      </c>
      <c r="L8" s="48" t="s">
        <v>50</v>
      </c>
      <c r="M8" s="48" t="s">
        <v>49</v>
      </c>
      <c r="N8" s="48" t="s">
        <v>50</v>
      </c>
      <c r="O8" s="48" t="s">
        <v>49</v>
      </c>
      <c r="P8" s="48" t="s">
        <v>50</v>
      </c>
      <c r="R8" s="147"/>
      <c r="S8" s="148"/>
      <c r="T8" s="148"/>
      <c r="U8" s="149"/>
    </row>
    <row r="9" spans="1:21" s="3" customFormat="1" x14ac:dyDescent="0.2">
      <c r="A9" s="5" t="str">
        <f>IF(B5=0,"PI",B5)</f>
        <v>PI</v>
      </c>
      <c r="B9" s="94"/>
      <c r="C9" s="68">
        <v>9</v>
      </c>
      <c r="D9" s="11" t="s">
        <v>29</v>
      </c>
      <c r="E9" s="55" t="s">
        <v>59</v>
      </c>
      <c r="F9" s="70"/>
      <c r="G9" s="27"/>
      <c r="H9" s="102">
        <v>0</v>
      </c>
      <c r="I9" s="13">
        <f>TRUNC(ROUND(($B9/$C9)*$F9*(1-$H9),0),0)</f>
        <v>0</v>
      </c>
      <c r="J9" s="13">
        <f>TRUNC(ROUND(($B9/$C9)*$F9*$H9,0),0)</f>
        <v>0</v>
      </c>
      <c r="K9" s="13">
        <f>TRUNC(ROUND(I9*1.03,0),0)</f>
        <v>0</v>
      </c>
      <c r="L9" s="13">
        <f>TRUNC(ROUND(J9*1.03,0),0)</f>
        <v>0</v>
      </c>
      <c r="M9" s="13">
        <f>TRUNC(ROUND(K9*1.03,0),0)</f>
        <v>0</v>
      </c>
      <c r="N9" s="13">
        <f>TRUNC(ROUND(L9*1.03,0),0)</f>
        <v>0</v>
      </c>
      <c r="O9" s="13">
        <f>SUM($I9,$K9,$M9)</f>
        <v>0</v>
      </c>
      <c r="P9" s="13">
        <f>SUM($J9,$L9,$N9)</f>
        <v>0</v>
      </c>
      <c r="R9" s="150" t="s">
        <v>82</v>
      </c>
      <c r="S9" s="151"/>
      <c r="T9" s="151"/>
      <c r="U9" s="152">
        <v>44743</v>
      </c>
    </row>
    <row r="10" spans="1:21" s="3" customFormat="1" x14ac:dyDescent="0.2">
      <c r="A10" s="21" t="s">
        <v>28</v>
      </c>
      <c r="B10" s="92"/>
      <c r="C10" s="85"/>
      <c r="D10" s="50"/>
      <c r="E10" s="65" t="str">
        <f>IF(C9=9,"Sum","")</f>
        <v>Sum</v>
      </c>
      <c r="F10" s="28"/>
      <c r="G10" s="65"/>
      <c r="H10" s="103">
        <v>0</v>
      </c>
      <c r="I10" s="13">
        <f>TRUNC(ROUND(($B9/$C9)*$G10*(1-$H10),0),0)</f>
        <v>0</v>
      </c>
      <c r="J10" s="13">
        <f>TRUNC(ROUND(($B9/$C9)*$G10*$H10,0),0)</f>
        <v>0</v>
      </c>
      <c r="K10" s="13">
        <f t="shared" ref="K10:L26" si="0">TRUNC(ROUND(I10*1.03,0),0)</f>
        <v>0</v>
      </c>
      <c r="L10" s="13">
        <f t="shared" si="0"/>
        <v>0</v>
      </c>
      <c r="M10" s="13">
        <f t="shared" ref="M10:N26" si="1">TRUNC(ROUND(K10*1.03,0),0)</f>
        <v>0</v>
      </c>
      <c r="N10" s="13">
        <f t="shared" si="1"/>
        <v>0</v>
      </c>
      <c r="O10" s="13">
        <f t="shared" ref="O10:O27" si="2">SUM($I10,$K10,$M10)</f>
        <v>0</v>
      </c>
      <c r="P10" s="13">
        <f t="shared" ref="P10:P27" si="3">SUM($J10,$L10,$N10)</f>
        <v>0</v>
      </c>
      <c r="R10" s="155" t="s">
        <v>63</v>
      </c>
      <c r="S10" s="161"/>
      <c r="T10" s="161"/>
      <c r="U10" s="162">
        <v>0.5</v>
      </c>
    </row>
    <row r="11" spans="1:21" s="3" customFormat="1" x14ac:dyDescent="0.2">
      <c r="A11" s="5" t="s">
        <v>94</v>
      </c>
      <c r="B11" s="96"/>
      <c r="C11" s="69">
        <v>9</v>
      </c>
      <c r="D11" s="11" t="s">
        <v>29</v>
      </c>
      <c r="E11" s="55" t="s">
        <v>59</v>
      </c>
      <c r="F11" s="70"/>
      <c r="G11" s="27"/>
      <c r="H11" s="104">
        <v>0</v>
      </c>
      <c r="I11" s="13">
        <f>TRUNC(ROUND(($B11/$C11)*$F11*(1-$H11),0),0)</f>
        <v>0</v>
      </c>
      <c r="J11" s="13">
        <f>TRUNC(ROUND(($B11/$C11)*$F11*$H11,0),0)</f>
        <v>0</v>
      </c>
      <c r="K11" s="13">
        <f t="shared" si="0"/>
        <v>0</v>
      </c>
      <c r="L11" s="13">
        <f t="shared" si="0"/>
        <v>0</v>
      </c>
      <c r="M11" s="13">
        <f t="shared" si="1"/>
        <v>0</v>
      </c>
      <c r="N11" s="13">
        <f t="shared" si="1"/>
        <v>0</v>
      </c>
      <c r="O11" s="13">
        <f t="shared" si="2"/>
        <v>0</v>
      </c>
      <c r="P11" s="13">
        <f t="shared" si="3"/>
        <v>0</v>
      </c>
      <c r="R11" s="155" t="s">
        <v>65</v>
      </c>
      <c r="S11" s="161"/>
      <c r="T11" s="161"/>
      <c r="U11" s="162">
        <v>0.49</v>
      </c>
    </row>
    <row r="12" spans="1:21" s="3" customFormat="1" x14ac:dyDescent="0.2">
      <c r="A12" s="21" t="s">
        <v>12</v>
      </c>
      <c r="B12" s="92"/>
      <c r="C12" s="56"/>
      <c r="D12" s="50"/>
      <c r="E12" s="65" t="str">
        <f>IF(C11=9,"Sum","")</f>
        <v>Sum</v>
      </c>
      <c r="F12" s="28"/>
      <c r="G12" s="65"/>
      <c r="H12" s="103">
        <v>0</v>
      </c>
      <c r="I12" s="13">
        <f>TRUNC(ROUND(($B11/$C11)*$G12*(1-$H12),0),0)</f>
        <v>0</v>
      </c>
      <c r="J12" s="13">
        <f>TRUNC(ROUND(($B11/$C11)*$G12*$H12,0),0)</f>
        <v>0</v>
      </c>
      <c r="K12" s="13">
        <f t="shared" si="0"/>
        <v>0</v>
      </c>
      <c r="L12" s="13">
        <f t="shared" si="0"/>
        <v>0</v>
      </c>
      <c r="M12" s="13">
        <f t="shared" si="1"/>
        <v>0</v>
      </c>
      <c r="N12" s="13">
        <f t="shared" si="1"/>
        <v>0</v>
      </c>
      <c r="O12" s="13">
        <f t="shared" si="2"/>
        <v>0</v>
      </c>
      <c r="P12" s="13">
        <f t="shared" si="3"/>
        <v>0</v>
      </c>
      <c r="R12" s="155" t="s">
        <v>66</v>
      </c>
      <c r="S12" s="161"/>
      <c r="T12" s="161"/>
      <c r="U12" s="162">
        <v>0.38</v>
      </c>
    </row>
    <row r="13" spans="1:21" s="3" customFormat="1" x14ac:dyDescent="0.2">
      <c r="A13" s="5" t="s">
        <v>95</v>
      </c>
      <c r="B13" s="96"/>
      <c r="C13" s="69">
        <v>9</v>
      </c>
      <c r="D13" s="11" t="s">
        <v>29</v>
      </c>
      <c r="E13" s="55" t="s">
        <v>59</v>
      </c>
      <c r="F13" s="70"/>
      <c r="G13" s="27"/>
      <c r="H13" s="104">
        <v>0</v>
      </c>
      <c r="I13" s="13">
        <f>TRUNC(ROUND(($B13/$C13)*$F13*(1-$H13),0),0)</f>
        <v>0</v>
      </c>
      <c r="J13" s="13">
        <f>TRUNC(ROUND(($B13/$C13)*$F13*$H13,0),0)</f>
        <v>0</v>
      </c>
      <c r="K13" s="13">
        <f t="shared" si="0"/>
        <v>0</v>
      </c>
      <c r="L13" s="13">
        <f t="shared" si="0"/>
        <v>0</v>
      </c>
      <c r="M13" s="13">
        <f t="shared" si="1"/>
        <v>0</v>
      </c>
      <c r="N13" s="13">
        <f t="shared" si="1"/>
        <v>0</v>
      </c>
      <c r="O13" s="13">
        <f t="shared" si="2"/>
        <v>0</v>
      </c>
      <c r="P13" s="13">
        <f t="shared" si="3"/>
        <v>0</v>
      </c>
      <c r="R13" s="155" t="s">
        <v>67</v>
      </c>
      <c r="S13" s="161"/>
      <c r="T13" s="161"/>
      <c r="U13" s="162">
        <v>0.26</v>
      </c>
    </row>
    <row r="14" spans="1:21" s="3" customFormat="1" x14ac:dyDescent="0.2">
      <c r="A14" s="21" t="s">
        <v>13</v>
      </c>
      <c r="B14" s="92"/>
      <c r="C14" s="33"/>
      <c r="D14" s="29"/>
      <c r="E14" s="65" t="str">
        <f>IF(C13=9,"Sum","")</f>
        <v>Sum</v>
      </c>
      <c r="F14" s="28"/>
      <c r="G14" s="65"/>
      <c r="H14" s="103">
        <v>0</v>
      </c>
      <c r="I14" s="13">
        <f>TRUNC(ROUND(($B13/$C13)*$G14*(1-$H14),0),0)</f>
        <v>0</v>
      </c>
      <c r="J14" s="13">
        <f>TRUNC(ROUND(($B13/$C13)*$G14*$H14,0),0)</f>
        <v>0</v>
      </c>
      <c r="K14" s="13">
        <f t="shared" si="0"/>
        <v>0</v>
      </c>
      <c r="L14" s="13">
        <f t="shared" si="0"/>
        <v>0</v>
      </c>
      <c r="M14" s="13">
        <f t="shared" si="1"/>
        <v>0</v>
      </c>
      <c r="N14" s="13">
        <f t="shared" si="1"/>
        <v>0</v>
      </c>
      <c r="O14" s="13">
        <f t="shared" si="2"/>
        <v>0</v>
      </c>
      <c r="P14" s="13">
        <f t="shared" si="3"/>
        <v>0</v>
      </c>
      <c r="R14" s="147"/>
      <c r="S14" s="239"/>
      <c r="T14" s="239"/>
      <c r="U14" s="163"/>
    </row>
    <row r="15" spans="1:21" s="3" customFormat="1" x14ac:dyDescent="0.2">
      <c r="A15" s="5" t="s">
        <v>96</v>
      </c>
      <c r="B15" s="96"/>
      <c r="C15" s="69">
        <v>9</v>
      </c>
      <c r="D15" s="11" t="s">
        <v>29</v>
      </c>
      <c r="E15" s="55" t="s">
        <v>59</v>
      </c>
      <c r="F15" s="70"/>
      <c r="G15" s="27"/>
      <c r="H15" s="104">
        <v>0</v>
      </c>
      <c r="I15" s="13">
        <f>TRUNC(ROUND(($B15/$C15)*$F15*(1-$H15),0),0)</f>
        <v>0</v>
      </c>
      <c r="J15" s="13">
        <f>TRUNC(ROUND(($B15/$C15)*$F15*$H15,0),0)</f>
        <v>0</v>
      </c>
      <c r="K15" s="13">
        <f t="shared" si="0"/>
        <v>0</v>
      </c>
      <c r="L15" s="13">
        <f t="shared" si="0"/>
        <v>0</v>
      </c>
      <c r="M15" s="13">
        <f t="shared" si="1"/>
        <v>0</v>
      </c>
      <c r="N15" s="13">
        <f t="shared" si="1"/>
        <v>0</v>
      </c>
      <c r="O15" s="13">
        <f t="shared" si="2"/>
        <v>0</v>
      </c>
      <c r="P15" s="13">
        <f t="shared" si="3"/>
        <v>0</v>
      </c>
      <c r="R15" s="147"/>
      <c r="S15" s="148"/>
      <c r="T15" s="148"/>
      <c r="U15" s="157"/>
    </row>
    <row r="16" spans="1:21" s="3" customFormat="1" x14ac:dyDescent="0.2">
      <c r="A16" s="21" t="s">
        <v>78</v>
      </c>
      <c r="B16" s="92"/>
      <c r="C16" s="33"/>
      <c r="D16" s="29"/>
      <c r="E16" s="65" t="str">
        <f>IF(C15=9,"Sum","")</f>
        <v>Sum</v>
      </c>
      <c r="F16" s="28"/>
      <c r="G16" s="65"/>
      <c r="H16" s="103">
        <v>0</v>
      </c>
      <c r="I16" s="13">
        <f>TRUNC(ROUND(($B15/$C15)*$G16*(1-$H16),0),0)</f>
        <v>0</v>
      </c>
      <c r="J16" s="13">
        <f>TRUNC(ROUND(($B15/$C15)*$G16*$H16,0),0)</f>
        <v>0</v>
      </c>
      <c r="K16" s="13">
        <f t="shared" si="0"/>
        <v>0</v>
      </c>
      <c r="L16" s="13">
        <f t="shared" si="0"/>
        <v>0</v>
      </c>
      <c r="M16" s="13">
        <f t="shared" si="1"/>
        <v>0</v>
      </c>
      <c r="N16" s="13">
        <f t="shared" si="1"/>
        <v>0</v>
      </c>
      <c r="O16" s="13">
        <f t="shared" si="2"/>
        <v>0</v>
      </c>
      <c r="P16" s="13">
        <f t="shared" si="3"/>
        <v>0</v>
      </c>
      <c r="R16" s="150"/>
      <c r="S16" s="151"/>
      <c r="T16" s="151"/>
      <c r="U16" s="157"/>
    </row>
    <row r="17" spans="1:23" s="3" customFormat="1" ht="13.5" thickBot="1" x14ac:dyDescent="0.25">
      <c r="A17" s="5" t="s">
        <v>97</v>
      </c>
      <c r="B17" s="96"/>
      <c r="C17" s="69">
        <v>9</v>
      </c>
      <c r="D17" s="11" t="s">
        <v>29</v>
      </c>
      <c r="E17" s="55" t="s">
        <v>59</v>
      </c>
      <c r="F17" s="70"/>
      <c r="G17" s="27"/>
      <c r="H17" s="104">
        <v>0</v>
      </c>
      <c r="I17" s="13">
        <f>TRUNC(ROUND(($B17/$C17)*$F17*(1-$H17),0),0)</f>
        <v>0</v>
      </c>
      <c r="J17" s="13">
        <f>TRUNC(ROUND(($B17/$C17)*$F17*$H17,0),0)</f>
        <v>0</v>
      </c>
      <c r="K17" s="13">
        <f t="shared" si="0"/>
        <v>0</v>
      </c>
      <c r="L17" s="13">
        <f t="shared" si="0"/>
        <v>0</v>
      </c>
      <c r="M17" s="13">
        <f t="shared" si="1"/>
        <v>0</v>
      </c>
      <c r="N17" s="13">
        <f t="shared" si="1"/>
        <v>0</v>
      </c>
      <c r="O17" s="13">
        <f t="shared" si="2"/>
        <v>0</v>
      </c>
      <c r="P17" s="13">
        <f t="shared" si="3"/>
        <v>0</v>
      </c>
      <c r="R17" s="164"/>
      <c r="S17" s="165"/>
      <c r="T17" s="165"/>
      <c r="U17" s="166"/>
    </row>
    <row r="18" spans="1:23" s="3" customFormat="1" ht="13.5" thickTop="1" x14ac:dyDescent="0.2">
      <c r="A18" s="21" t="s">
        <v>79</v>
      </c>
      <c r="B18" s="92"/>
      <c r="C18" s="33"/>
      <c r="D18" s="29"/>
      <c r="E18" s="65" t="str">
        <f>IF(C17=9,"Sum","")</f>
        <v>Sum</v>
      </c>
      <c r="F18" s="28"/>
      <c r="G18" s="65"/>
      <c r="H18" s="103">
        <v>0</v>
      </c>
      <c r="I18" s="13">
        <f>TRUNC(ROUND(($B17/$C17)*$G18*(1-$H18),0),0)</f>
        <v>0</v>
      </c>
      <c r="J18" s="13">
        <f>TRUNC(ROUND(($B17/$C17)*$G18*$H18,0),0)</f>
        <v>0</v>
      </c>
      <c r="K18" s="13">
        <f t="shared" si="0"/>
        <v>0</v>
      </c>
      <c r="L18" s="13">
        <f t="shared" si="0"/>
        <v>0</v>
      </c>
      <c r="M18" s="13">
        <f t="shared" si="1"/>
        <v>0</v>
      </c>
      <c r="N18" s="13">
        <f t="shared" si="1"/>
        <v>0</v>
      </c>
      <c r="O18" s="13">
        <f t="shared" si="2"/>
        <v>0</v>
      </c>
      <c r="P18" s="13">
        <f t="shared" si="3"/>
        <v>0</v>
      </c>
      <c r="R18" s="5"/>
    </row>
    <row r="19" spans="1:23" s="3" customFormat="1" ht="13.5" thickBot="1" x14ac:dyDescent="0.25">
      <c r="A19" s="22" t="s">
        <v>80</v>
      </c>
      <c r="B19" s="96"/>
      <c r="C19" s="69">
        <v>12</v>
      </c>
      <c r="D19" s="23" t="s">
        <v>29</v>
      </c>
      <c r="E19" s="65" t="s">
        <v>59</v>
      </c>
      <c r="F19" s="57"/>
      <c r="G19" s="34"/>
      <c r="H19" s="105">
        <v>0</v>
      </c>
      <c r="I19" s="13">
        <f>TRUNC(ROUND(($B19/$C19)*$F19*(1-$H19),0))</f>
        <v>0</v>
      </c>
      <c r="J19" s="13">
        <f>TRUNC(ROUND(($B19/$C19)*$F19*$H19,0))</f>
        <v>0</v>
      </c>
      <c r="K19" s="13">
        <f t="shared" si="0"/>
        <v>0</v>
      </c>
      <c r="L19" s="13">
        <f t="shared" si="0"/>
        <v>0</v>
      </c>
      <c r="M19" s="13">
        <f t="shared" si="1"/>
        <v>0</v>
      </c>
      <c r="N19" s="13">
        <f t="shared" si="1"/>
        <v>0</v>
      </c>
      <c r="O19" s="13">
        <f t="shared" si="2"/>
        <v>0</v>
      </c>
      <c r="P19" s="13">
        <f t="shared" si="3"/>
        <v>0</v>
      </c>
    </row>
    <row r="20" spans="1:23" s="3" customFormat="1" ht="13.5" thickTop="1" x14ac:dyDescent="0.2">
      <c r="A20" s="22" t="s">
        <v>37</v>
      </c>
      <c r="B20" s="96"/>
      <c r="C20" s="69">
        <v>12</v>
      </c>
      <c r="D20" s="23" t="s">
        <v>29</v>
      </c>
      <c r="E20" s="65" t="s">
        <v>59</v>
      </c>
      <c r="F20" s="57"/>
      <c r="G20" s="34"/>
      <c r="H20" s="105">
        <v>0</v>
      </c>
      <c r="I20" s="13">
        <f>TRUNC(ROUND(($B20/$C20)*$F20*(1-$H20),0))</f>
        <v>0</v>
      </c>
      <c r="J20" s="13">
        <f>TRUNC(ROUND(($B20/$C20)*$F20*$H20,0))</f>
        <v>0</v>
      </c>
      <c r="K20" s="13">
        <f t="shared" si="0"/>
        <v>0</v>
      </c>
      <c r="L20" s="13">
        <f t="shared" si="0"/>
        <v>0</v>
      </c>
      <c r="M20" s="13">
        <f t="shared" si="1"/>
        <v>0</v>
      </c>
      <c r="N20" s="13">
        <f t="shared" si="1"/>
        <v>0</v>
      </c>
      <c r="O20" s="13">
        <f t="shared" si="2"/>
        <v>0</v>
      </c>
      <c r="P20" s="13">
        <f t="shared" si="3"/>
        <v>0</v>
      </c>
      <c r="R20" s="144" t="s">
        <v>83</v>
      </c>
      <c r="S20" s="145"/>
      <c r="T20" s="146"/>
      <c r="U20" s="146"/>
      <c r="V20" s="146"/>
      <c r="W20" s="91"/>
    </row>
    <row r="21" spans="1:23" s="3" customFormat="1" x14ac:dyDescent="0.2">
      <c r="A21" s="86" t="s">
        <v>36</v>
      </c>
      <c r="B21" s="96"/>
      <c r="C21" s="69">
        <v>12</v>
      </c>
      <c r="D21" s="87" t="s">
        <v>29</v>
      </c>
      <c r="E21" s="55" t="s">
        <v>59</v>
      </c>
      <c r="F21" s="88"/>
      <c r="G21" s="89"/>
      <c r="H21" s="105">
        <v>0</v>
      </c>
      <c r="I21" s="13">
        <f>TRUNC(ROUND(($B21/$C21)*$F21*(1-$H21),0))</f>
        <v>0</v>
      </c>
      <c r="J21" s="13">
        <f>TRUNC(ROUND(($B21/$C21)*$F21*$H21,0))</f>
        <v>0</v>
      </c>
      <c r="K21" s="13">
        <f t="shared" si="0"/>
        <v>0</v>
      </c>
      <c r="L21" s="13">
        <f t="shared" si="0"/>
        <v>0</v>
      </c>
      <c r="M21" s="13">
        <f t="shared" si="1"/>
        <v>0</v>
      </c>
      <c r="N21" s="13">
        <f t="shared" si="1"/>
        <v>0</v>
      </c>
      <c r="O21" s="13">
        <f t="shared" si="2"/>
        <v>0</v>
      </c>
      <c r="P21" s="13">
        <f t="shared" si="3"/>
        <v>0</v>
      </c>
      <c r="R21" s="147"/>
      <c r="S21" s="148"/>
      <c r="T21" s="149"/>
      <c r="U21" s="149"/>
      <c r="V21" s="149"/>
      <c r="W21" s="91"/>
    </row>
    <row r="22" spans="1:23" s="3" customFormat="1" ht="13.5" thickBot="1" x14ac:dyDescent="0.25">
      <c r="A22" s="39" t="s">
        <v>81</v>
      </c>
      <c r="B22" s="97"/>
      <c r="C22" s="71">
        <v>12</v>
      </c>
      <c r="D22" s="51" t="s">
        <v>29</v>
      </c>
      <c r="E22" s="90" t="s">
        <v>59</v>
      </c>
      <c r="F22" s="58"/>
      <c r="G22" s="59"/>
      <c r="H22" s="104">
        <v>0</v>
      </c>
      <c r="I22" s="13">
        <f>TRUNC(ROUND(($B22/$C22)*$F22*(1-$H22),0))</f>
        <v>0</v>
      </c>
      <c r="J22" s="13">
        <f>TRUNC(ROUND(($B22/$C22)*$F22*$H22,0))</f>
        <v>0</v>
      </c>
      <c r="K22" s="13">
        <f t="shared" si="0"/>
        <v>0</v>
      </c>
      <c r="L22" s="13">
        <f t="shared" si="0"/>
        <v>0</v>
      </c>
      <c r="M22" s="13">
        <f t="shared" si="1"/>
        <v>0</v>
      </c>
      <c r="N22" s="13">
        <f t="shared" si="1"/>
        <v>0</v>
      </c>
      <c r="O22" s="13">
        <f t="shared" si="2"/>
        <v>0</v>
      </c>
      <c r="P22" s="13">
        <f t="shared" si="3"/>
        <v>0</v>
      </c>
      <c r="R22" s="150" t="str">
        <f>R9</f>
        <v>Start date on or after:</v>
      </c>
      <c r="S22" s="151"/>
      <c r="T22" s="152">
        <v>45108</v>
      </c>
      <c r="U22" s="152">
        <v>45474</v>
      </c>
      <c r="V22" s="152">
        <v>45839</v>
      </c>
      <c r="W22" s="114"/>
    </row>
    <row r="23" spans="1:23" s="3" customFormat="1" x14ac:dyDescent="0.2">
      <c r="A23" s="5" t="s">
        <v>40</v>
      </c>
      <c r="B23" s="16"/>
      <c r="C23" s="43"/>
      <c r="D23" s="41"/>
      <c r="E23" s="72"/>
      <c r="F23" s="35" t="s">
        <v>19</v>
      </c>
      <c r="G23" s="78"/>
      <c r="H23" s="106">
        <v>0</v>
      </c>
      <c r="I23" s="13">
        <f>TRUNC(ROUND($D23*$E23*$G23*(1-$H23),0),0)</f>
        <v>0</v>
      </c>
      <c r="J23" s="13">
        <f>TRUNC(ROUND($D23*$E23*$G23*$H23,0),0)</f>
        <v>0</v>
      </c>
      <c r="K23" s="13">
        <f t="shared" si="0"/>
        <v>0</v>
      </c>
      <c r="L23" s="13">
        <f t="shared" si="0"/>
        <v>0</v>
      </c>
      <c r="M23" s="13">
        <f t="shared" si="1"/>
        <v>0</v>
      </c>
      <c r="N23" s="13">
        <f t="shared" si="1"/>
        <v>0</v>
      </c>
      <c r="O23" s="13">
        <f t="shared" si="2"/>
        <v>0</v>
      </c>
      <c r="P23" s="13">
        <f t="shared" si="3"/>
        <v>0</v>
      </c>
      <c r="R23" s="153" t="s">
        <v>84</v>
      </c>
      <c r="S23" s="154"/>
      <c r="T23" s="158">
        <v>0.26900000000000002</v>
      </c>
      <c r="U23" s="158">
        <v>0.26900000000000002</v>
      </c>
      <c r="V23" s="158">
        <v>0.26900000000000002</v>
      </c>
      <c r="W23" s="114"/>
    </row>
    <row r="24" spans="1:23" s="3" customFormat="1" x14ac:dyDescent="0.2">
      <c r="A24" s="22" t="s">
        <v>42</v>
      </c>
      <c r="B24" s="16"/>
      <c r="C24" s="43"/>
      <c r="D24" s="73"/>
      <c r="E24" s="74"/>
      <c r="F24" s="40" t="s">
        <v>19</v>
      </c>
      <c r="G24" s="79"/>
      <c r="H24" s="105">
        <v>0</v>
      </c>
      <c r="I24" s="13">
        <f>TRUNC(ROUND($D24*$E24*$G24*(1-$H24),0),0)</f>
        <v>0</v>
      </c>
      <c r="J24" s="13">
        <f>TRUNC(ROUND($D24*$E24*$G24*$H24,0),0)</f>
        <v>0</v>
      </c>
      <c r="K24" s="13">
        <f t="shared" si="0"/>
        <v>0</v>
      </c>
      <c r="L24" s="13">
        <f t="shared" si="0"/>
        <v>0</v>
      </c>
      <c r="M24" s="13">
        <f t="shared" si="1"/>
        <v>0</v>
      </c>
      <c r="N24" s="13">
        <f t="shared" si="1"/>
        <v>0</v>
      </c>
      <c r="O24" s="13">
        <f t="shared" si="2"/>
        <v>0</v>
      </c>
      <c r="P24" s="13">
        <f t="shared" si="3"/>
        <v>0</v>
      </c>
      <c r="R24" s="153" t="s">
        <v>85</v>
      </c>
      <c r="S24" s="154"/>
      <c r="T24" s="158">
        <v>0.26900000000000002</v>
      </c>
      <c r="U24" s="158">
        <v>0.26900000000000002</v>
      </c>
      <c r="V24" s="158">
        <v>0.26900000000000002</v>
      </c>
      <c r="W24" s="114"/>
    </row>
    <row r="25" spans="1:23" s="3" customFormat="1" x14ac:dyDescent="0.2">
      <c r="A25" s="22" t="s">
        <v>15</v>
      </c>
      <c r="B25" s="42"/>
      <c r="C25" s="43"/>
      <c r="D25" s="73"/>
      <c r="E25" s="75"/>
      <c r="F25" s="41" t="s">
        <v>14</v>
      </c>
      <c r="G25" s="80"/>
      <c r="H25" s="105">
        <v>0</v>
      </c>
      <c r="I25" s="13">
        <f>TRUNC(ROUND($D25*$E25*$G25*(1-$H25),0),0)</f>
        <v>0</v>
      </c>
      <c r="J25" s="13">
        <f>TRUNC(ROUND($D25*$E25*$G25*$H25,0),0)</f>
        <v>0</v>
      </c>
      <c r="K25" s="13">
        <f t="shared" si="0"/>
        <v>0</v>
      </c>
      <c r="L25" s="13">
        <f t="shared" si="0"/>
        <v>0</v>
      </c>
      <c r="M25" s="13">
        <f t="shared" si="1"/>
        <v>0</v>
      </c>
      <c r="N25" s="13">
        <f t="shared" si="1"/>
        <v>0</v>
      </c>
      <c r="O25" s="13">
        <f t="shared" si="2"/>
        <v>0</v>
      </c>
      <c r="P25" s="13">
        <f t="shared" si="3"/>
        <v>0</v>
      </c>
      <c r="R25" s="153" t="s">
        <v>86</v>
      </c>
      <c r="S25" s="154"/>
      <c r="T25" s="158">
        <v>0.16800000000000001</v>
      </c>
      <c r="U25" s="158">
        <v>0.16800000000000001</v>
      </c>
      <c r="V25" s="158">
        <v>0.16800000000000001</v>
      </c>
      <c r="W25" s="114"/>
    </row>
    <row r="26" spans="1:23" s="3" customFormat="1" ht="13.5" thickBot="1" x14ac:dyDescent="0.25">
      <c r="A26" s="61" t="s">
        <v>16</v>
      </c>
      <c r="B26" s="62"/>
      <c r="C26" s="63"/>
      <c r="D26" s="76"/>
      <c r="E26" s="77"/>
      <c r="F26" s="64" t="s">
        <v>14</v>
      </c>
      <c r="G26" s="81"/>
      <c r="H26" s="107">
        <v>0</v>
      </c>
      <c r="I26" s="13">
        <f>TRUNC(ROUND($D26*$E26*$G26*(1-$H26),0),0)</f>
        <v>0</v>
      </c>
      <c r="J26" s="13">
        <f>TRUNC(ROUND($D26*$E26*$G26*$H26,0),0)</f>
        <v>0</v>
      </c>
      <c r="K26" s="13">
        <f t="shared" si="0"/>
        <v>0</v>
      </c>
      <c r="L26" s="13">
        <f t="shared" si="0"/>
        <v>0</v>
      </c>
      <c r="M26" s="13">
        <f t="shared" si="1"/>
        <v>0</v>
      </c>
      <c r="N26" s="13">
        <f t="shared" si="1"/>
        <v>0</v>
      </c>
      <c r="O26" s="13">
        <f t="shared" si="2"/>
        <v>0</v>
      </c>
      <c r="P26" s="13">
        <f t="shared" si="3"/>
        <v>0</v>
      </c>
      <c r="R26" s="153" t="s">
        <v>87</v>
      </c>
      <c r="S26" s="154"/>
      <c r="T26" s="158">
        <v>5.7000000000000002E-2</v>
      </c>
      <c r="U26" s="158">
        <v>5.7000000000000002E-2</v>
      </c>
      <c r="V26" s="158">
        <v>5.7000000000000002E-2</v>
      </c>
      <c r="W26" s="114"/>
    </row>
    <row r="27" spans="1:23" s="3" customFormat="1" x14ac:dyDescent="0.2">
      <c r="A27" s="6" t="s">
        <v>0</v>
      </c>
      <c r="B27" s="6"/>
      <c r="C27" s="6"/>
      <c r="D27" s="6"/>
      <c r="E27" s="6"/>
      <c r="F27" s="6"/>
      <c r="G27" s="6"/>
      <c r="H27" s="6"/>
      <c r="I27" s="14">
        <f>SUM(I9:I26)</f>
        <v>0</v>
      </c>
      <c r="J27" s="14">
        <f>SUM(J9:J26)</f>
        <v>0</v>
      </c>
      <c r="K27" s="14">
        <f t="shared" ref="K27:N27" si="4">SUM(K9:K26)</f>
        <v>0</v>
      </c>
      <c r="L27" s="14">
        <f t="shared" si="4"/>
        <v>0</v>
      </c>
      <c r="M27" s="14">
        <f t="shared" si="4"/>
        <v>0</v>
      </c>
      <c r="N27" s="14">
        <f t="shared" si="4"/>
        <v>0</v>
      </c>
      <c r="O27" s="14">
        <f t="shared" si="2"/>
        <v>0</v>
      </c>
      <c r="P27" s="14">
        <f t="shared" si="3"/>
        <v>0</v>
      </c>
      <c r="R27" s="153" t="s">
        <v>88</v>
      </c>
      <c r="S27" s="154"/>
      <c r="T27" s="158">
        <v>6.7000000000000004E-2</v>
      </c>
      <c r="U27" s="158">
        <v>6.7000000000000004E-2</v>
      </c>
      <c r="V27" s="158">
        <v>6.7000000000000004E-2</v>
      </c>
      <c r="W27" s="114"/>
    </row>
    <row r="28" spans="1:23" s="3" customFormat="1" x14ac:dyDescent="0.2">
      <c r="A28" s="5" t="s">
        <v>4</v>
      </c>
      <c r="B28" s="5"/>
      <c r="C28" s="5"/>
      <c r="D28" s="249" t="s">
        <v>45</v>
      </c>
      <c r="E28" s="250"/>
      <c r="F28" s="250"/>
      <c r="G28" s="250"/>
      <c r="H28" s="38"/>
      <c r="I28" s="16"/>
      <c r="J28" s="16"/>
      <c r="K28" s="16"/>
      <c r="L28" s="16"/>
      <c r="M28" s="16"/>
      <c r="N28" s="16"/>
      <c r="O28" s="16"/>
      <c r="P28" s="16"/>
      <c r="R28" s="153" t="s">
        <v>89</v>
      </c>
      <c r="S28" s="154"/>
      <c r="T28" s="158">
        <v>7.0000000000000001E-3</v>
      </c>
      <c r="U28" s="158">
        <v>7.0000000000000001E-3</v>
      </c>
      <c r="V28" s="158">
        <v>7.0000000000000001E-3</v>
      </c>
      <c r="W28" s="114"/>
    </row>
    <row r="29" spans="1:23" s="3" customFormat="1" x14ac:dyDescent="0.2">
      <c r="A29" s="5" t="s">
        <v>39</v>
      </c>
      <c r="B29" s="5"/>
      <c r="C29" s="5"/>
      <c r="D29" s="5"/>
      <c r="E29" s="205">
        <f>+T23</f>
        <v>0.26900000000000002</v>
      </c>
      <c r="F29" s="206"/>
      <c r="G29" s="44"/>
      <c r="H29" s="44"/>
      <c r="I29" s="13">
        <f>TRUNC(ROUND(SUM(I9,I11,I13,I15,I17,I19:I22)*$E29,0),0)</f>
        <v>0</v>
      </c>
      <c r="J29" s="13">
        <f>TRUNC(ROUND(SUM(J9,J11,J13,J15,J17,J19:J22)*$E29,0),0)</f>
        <v>0</v>
      </c>
      <c r="K29" s="13">
        <f>TRUNC(ROUND(SUM(K$9,K$11,K$13,K$15,K$17,K$19:K$22)*$U23,0),0)</f>
        <v>0</v>
      </c>
      <c r="L29" s="13">
        <f>TRUNC(ROUND(SUM(L$9,L$11,L$13,L$15,L$17,L$19:L$22)*$U23,0),0)</f>
        <v>0</v>
      </c>
      <c r="M29" s="13">
        <f>TRUNC(ROUND(SUM(M$9,M$11,M$13,M$15,M$17,M$19:M$22)*$V23,0),0)</f>
        <v>0</v>
      </c>
      <c r="N29" s="13">
        <f>TRUNC(ROUND(SUM(N$9,N$11,N$13,N$15,N$17,N$19:N$22)*$V23,0),0)</f>
        <v>0</v>
      </c>
      <c r="O29" s="13">
        <f t="shared" ref="O29:O35" si="5">SUM($I29,$K29,$M29)</f>
        <v>0</v>
      </c>
      <c r="P29" s="13">
        <f t="shared" ref="P29:P35" si="6">SUM($J29,$L29,$N29)</f>
        <v>0</v>
      </c>
      <c r="R29" s="155"/>
      <c r="S29" s="156"/>
      <c r="T29" s="157"/>
      <c r="U29" s="157"/>
      <c r="V29" s="157"/>
      <c r="W29" s="114"/>
    </row>
    <row r="30" spans="1:23" s="3" customFormat="1" x14ac:dyDescent="0.2">
      <c r="A30" s="5" t="s">
        <v>38</v>
      </c>
      <c r="B30" s="5"/>
      <c r="C30" s="5"/>
      <c r="D30" s="5"/>
      <c r="E30" s="205">
        <f>+T25</f>
        <v>0.16800000000000001</v>
      </c>
      <c r="F30" s="206"/>
      <c r="G30" s="44"/>
      <c r="H30" s="44"/>
      <c r="I30" s="13">
        <f>TRUNC(ROUND(SUM(I10,I12,I14,I16,I18)*$E30,0),0)</f>
        <v>0</v>
      </c>
      <c r="J30" s="13">
        <f>TRUNC(ROUND(SUM(J10,J12,J14,J16,J18)*$E30,0),0)</f>
        <v>0</v>
      </c>
      <c r="K30" s="13">
        <f>TRUNC(ROUND(SUM(K10,K12,K14,K16,K18)*$U25,0),0)</f>
        <v>0</v>
      </c>
      <c r="L30" s="13">
        <f>TRUNC(ROUND(SUM(L10,L12,L14,L16,L18)*$U25,0),0)</f>
        <v>0</v>
      </c>
      <c r="M30" s="13">
        <f>TRUNC(ROUND(SUM(M$10,M$12,M$14,M$16,M$18)*$V25,0),0)</f>
        <v>0</v>
      </c>
      <c r="N30" s="13">
        <f>TRUNC(ROUND(SUM(N$10,N$12,N$14,N$16,N$18)*$V25,0),0)</f>
        <v>0</v>
      </c>
      <c r="O30" s="13">
        <f t="shared" si="5"/>
        <v>0</v>
      </c>
      <c r="P30" s="13">
        <f t="shared" si="6"/>
        <v>0</v>
      </c>
      <c r="R30" s="240" t="s">
        <v>142</v>
      </c>
      <c r="S30" s="241"/>
      <c r="T30" s="242"/>
      <c r="U30" s="157"/>
      <c r="V30" s="157"/>
      <c r="W30" s="114"/>
    </row>
    <row r="31" spans="1:23" s="3" customFormat="1" x14ac:dyDescent="0.2">
      <c r="A31" s="5" t="s">
        <v>46</v>
      </c>
      <c r="B31" s="5"/>
      <c r="C31" s="5"/>
      <c r="D31" s="5"/>
      <c r="E31" s="205">
        <f>+T26</f>
        <v>5.7000000000000002E-2</v>
      </c>
      <c r="F31" s="206"/>
      <c r="G31" s="44"/>
      <c r="H31" s="44"/>
      <c r="I31" s="13">
        <f>TRUNC(ROUND((I23+I24)*$E31,0))</f>
        <v>0</v>
      </c>
      <c r="J31" s="13">
        <f>TRUNC(ROUND((J23+J24)*$E31,0))</f>
        <v>0</v>
      </c>
      <c r="K31" s="13">
        <f>TRUNC(ROUND((K23+K24)*$U26,0))</f>
        <v>0</v>
      </c>
      <c r="L31" s="13">
        <f>TRUNC(ROUND((L23+L24)*$U26,0))</f>
        <v>0</v>
      </c>
      <c r="M31" s="13">
        <f>TRUNC(ROUND((M23+M24)*$V26,0))</f>
        <v>0</v>
      </c>
      <c r="N31" s="13">
        <f>TRUNC(ROUND((N23+N24)*$V26,0))</f>
        <v>0</v>
      </c>
      <c r="O31" s="13">
        <f t="shared" si="5"/>
        <v>0</v>
      </c>
      <c r="P31" s="13">
        <f t="shared" si="6"/>
        <v>0</v>
      </c>
      <c r="R31" s="240"/>
      <c r="S31" s="241"/>
      <c r="T31" s="242"/>
      <c r="U31" s="157"/>
      <c r="V31" s="157"/>
      <c r="W31" s="114"/>
    </row>
    <row r="32" spans="1:23" s="3" customFormat="1" x14ac:dyDescent="0.2">
      <c r="A32" s="5" t="s">
        <v>18</v>
      </c>
      <c r="B32" s="5"/>
      <c r="C32" s="5"/>
      <c r="D32" s="5"/>
      <c r="E32" s="205">
        <f>+T27</f>
        <v>6.7000000000000004E-2</v>
      </c>
      <c r="F32" s="206"/>
      <c r="G32" s="44"/>
      <c r="H32" s="44"/>
      <c r="I32" s="13">
        <f t="shared" ref="I32:J32" si="7">TRUNC(ROUND(I25*$E32,0),0)</f>
        <v>0</v>
      </c>
      <c r="J32" s="13">
        <f t="shared" si="7"/>
        <v>0</v>
      </c>
      <c r="K32" s="13">
        <f>TRUNC(ROUND(K25*$U27,0),0)</f>
        <v>0</v>
      </c>
      <c r="L32" s="13">
        <f>TRUNC(ROUND(L25*$U27,0),0)</f>
        <v>0</v>
      </c>
      <c r="M32" s="13">
        <f>TRUNC(ROUND(M25*$V27,0),0)</f>
        <v>0</v>
      </c>
      <c r="N32" s="13">
        <f>TRUNC(ROUND(N25*$V27,0),0)</f>
        <v>0</v>
      </c>
      <c r="O32" s="13">
        <f t="shared" si="5"/>
        <v>0</v>
      </c>
      <c r="P32" s="13">
        <f t="shared" si="6"/>
        <v>0</v>
      </c>
      <c r="R32" s="240"/>
      <c r="S32" s="241"/>
      <c r="T32" s="242"/>
      <c r="U32" s="157"/>
      <c r="V32" s="157"/>
      <c r="W32" s="114"/>
    </row>
    <row r="33" spans="1:23" s="3" customFormat="1" x14ac:dyDescent="0.2">
      <c r="A33" s="5" t="s">
        <v>17</v>
      </c>
      <c r="B33" s="5"/>
      <c r="C33" s="5"/>
      <c r="D33" s="5"/>
      <c r="E33" s="205">
        <f>+T28</f>
        <v>7.0000000000000001E-3</v>
      </c>
      <c r="F33" s="206"/>
      <c r="G33" s="44"/>
      <c r="H33" s="44"/>
      <c r="I33" s="13">
        <f t="shared" ref="I33:J33" si="8">IF(AND(I26&gt;0,TRUNC(ROUND(I26*$E33,0),0)=0),1,TRUNC(ROUND(I26*$E33,0),0))</f>
        <v>0</v>
      </c>
      <c r="J33" s="13">
        <f t="shared" si="8"/>
        <v>0</v>
      </c>
      <c r="K33" s="13">
        <f>IF(AND(K26&gt;0,TRUNC(ROUND(K26*$U28,0),0)=0),1,TRUNC(ROUND(K26*$U28,0),0))</f>
        <v>0</v>
      </c>
      <c r="L33" s="13">
        <f>IF(AND(L26&gt;0,TRUNC(ROUND(L26*$U28,0),0)=0),1,TRUNC(ROUND(L26*$U28,0),0))</f>
        <v>0</v>
      </c>
      <c r="M33" s="13">
        <f>IF(AND(M26&gt;0,TRUNC(ROUND(M26*$V28,0),0)=0),1,TRUNC(ROUND(M26*$V28,0),0))</f>
        <v>0</v>
      </c>
      <c r="N33" s="13">
        <f>IF(AND(N26&gt;0,TRUNC(ROUND(N26*$V28,0),0)=0),1,TRUNC(ROUND(N26*$V28,0),0))</f>
        <v>0</v>
      </c>
      <c r="O33" s="13">
        <f t="shared" si="5"/>
        <v>0</v>
      </c>
      <c r="P33" s="13">
        <f t="shared" si="6"/>
        <v>0</v>
      </c>
      <c r="R33" s="240"/>
      <c r="S33" s="241"/>
      <c r="T33" s="242"/>
      <c r="U33" s="159"/>
      <c r="V33" s="159"/>
      <c r="W33" s="114"/>
    </row>
    <row r="34" spans="1:23" s="3" customFormat="1" ht="13.5" thickBot="1" x14ac:dyDescent="0.25">
      <c r="A34" s="6" t="s">
        <v>1</v>
      </c>
      <c r="B34" s="6"/>
      <c r="C34" s="6"/>
      <c r="D34" s="6"/>
      <c r="E34" s="6"/>
      <c r="F34" s="6"/>
      <c r="G34" s="6"/>
      <c r="H34" s="6"/>
      <c r="I34" s="14">
        <f>SUM(I29:I33)</f>
        <v>0</v>
      </c>
      <c r="J34" s="14">
        <f>SUM(J29:J33)</f>
        <v>0</v>
      </c>
      <c r="K34" s="14">
        <f t="shared" ref="K34:N34" si="9">SUM(K29:K33)</f>
        <v>0</v>
      </c>
      <c r="L34" s="14">
        <f t="shared" si="9"/>
        <v>0</v>
      </c>
      <c r="M34" s="14">
        <f t="shared" si="9"/>
        <v>0</v>
      </c>
      <c r="N34" s="14">
        <f t="shared" si="9"/>
        <v>0</v>
      </c>
      <c r="O34" s="14">
        <f t="shared" si="5"/>
        <v>0</v>
      </c>
      <c r="P34" s="14">
        <f t="shared" si="6"/>
        <v>0</v>
      </c>
      <c r="R34" s="260"/>
      <c r="S34" s="261"/>
      <c r="T34" s="262"/>
      <c r="U34" s="160"/>
      <c r="V34" s="160"/>
      <c r="W34" s="114"/>
    </row>
    <row r="35" spans="1:23" s="3" customFormat="1" ht="13.5" thickTop="1" x14ac:dyDescent="0.2">
      <c r="A35" s="10" t="s">
        <v>8</v>
      </c>
      <c r="B35" s="10"/>
      <c r="C35" s="10"/>
      <c r="D35" s="10"/>
      <c r="E35" s="10"/>
      <c r="F35" s="10"/>
      <c r="G35" s="10"/>
      <c r="H35" s="10"/>
      <c r="I35" s="15">
        <f>SUM(I27,I34)</f>
        <v>0</v>
      </c>
      <c r="J35" s="15">
        <f>SUM(J27,J34)</f>
        <v>0</v>
      </c>
      <c r="K35" s="15">
        <f t="shared" ref="K35:N35" si="10">SUM(K27,K34)</f>
        <v>0</v>
      </c>
      <c r="L35" s="15">
        <f t="shared" si="10"/>
        <v>0</v>
      </c>
      <c r="M35" s="15">
        <f t="shared" si="10"/>
        <v>0</v>
      </c>
      <c r="N35" s="15">
        <f t="shared" si="10"/>
        <v>0</v>
      </c>
      <c r="O35" s="15">
        <f t="shared" si="5"/>
        <v>0</v>
      </c>
      <c r="P35" s="15">
        <f t="shared" si="6"/>
        <v>0</v>
      </c>
    </row>
    <row r="36" spans="1:23" s="3" customFormat="1" x14ac:dyDescent="0.2">
      <c r="A36" s="5"/>
      <c r="B36" s="5"/>
      <c r="C36" s="5"/>
      <c r="D36" s="5"/>
      <c r="E36" s="5"/>
      <c r="F36" s="5"/>
      <c r="G36" s="5"/>
      <c r="H36" s="5"/>
      <c r="I36" s="16"/>
      <c r="J36" s="16"/>
      <c r="K36" s="16"/>
      <c r="L36" s="16"/>
      <c r="M36" s="16"/>
      <c r="N36" s="16"/>
      <c r="O36" s="16"/>
      <c r="P36" s="16"/>
    </row>
    <row r="37" spans="1:23" s="3" customFormat="1" x14ac:dyDescent="0.2">
      <c r="A37" s="5" t="s">
        <v>22</v>
      </c>
      <c r="B37" s="5"/>
      <c r="C37" s="5"/>
      <c r="D37" s="5"/>
      <c r="E37" s="5"/>
      <c r="F37" s="5"/>
      <c r="G37" s="5"/>
      <c r="H37" s="5"/>
      <c r="I37" s="13"/>
      <c r="J37" s="13"/>
      <c r="K37" s="13"/>
      <c r="L37" s="13"/>
      <c r="M37" s="13"/>
      <c r="N37" s="13"/>
      <c r="O37" s="13">
        <f t="shared" ref="O37:O41" si="11">SUM($I37,$K37,$M37)</f>
        <v>0</v>
      </c>
      <c r="P37" s="13">
        <f t="shared" ref="P37:P41" si="12">SUM($J37,$L37,$N37)</f>
        <v>0</v>
      </c>
    </row>
    <row r="38" spans="1:23" s="3" customFormat="1" x14ac:dyDescent="0.2">
      <c r="A38" s="5" t="s">
        <v>21</v>
      </c>
      <c r="B38" s="10"/>
      <c r="C38" s="10"/>
      <c r="D38" s="10"/>
      <c r="E38" s="10"/>
      <c r="F38" s="10"/>
      <c r="G38" s="10"/>
      <c r="H38" s="10"/>
      <c r="I38" s="13"/>
      <c r="J38" s="13"/>
      <c r="K38" s="13"/>
      <c r="L38" s="13"/>
      <c r="M38" s="13"/>
      <c r="N38" s="13"/>
      <c r="O38" s="13">
        <f t="shared" si="11"/>
        <v>0</v>
      </c>
      <c r="P38" s="13">
        <f t="shared" si="12"/>
        <v>0</v>
      </c>
      <c r="S38" s="83"/>
    </row>
    <row r="39" spans="1:23" s="3" customFormat="1" x14ac:dyDescent="0.2">
      <c r="A39" s="219" t="s">
        <v>43</v>
      </c>
      <c r="B39" s="219"/>
      <c r="C39" s="219"/>
      <c r="D39" s="219"/>
      <c r="E39" s="219"/>
      <c r="F39" s="219"/>
      <c r="G39" s="219"/>
      <c r="H39" s="219"/>
      <c r="I39" s="13"/>
      <c r="J39" s="13"/>
      <c r="K39" s="13"/>
      <c r="L39" s="13"/>
      <c r="M39" s="13"/>
      <c r="N39" s="13"/>
      <c r="O39" s="13">
        <f t="shared" si="11"/>
        <v>0</v>
      </c>
      <c r="P39" s="13">
        <f t="shared" si="12"/>
        <v>0</v>
      </c>
      <c r="S39" s="83"/>
    </row>
    <row r="40" spans="1:23" s="3" customFormat="1" x14ac:dyDescent="0.2">
      <c r="A40" s="219" t="s">
        <v>24</v>
      </c>
      <c r="B40" s="219"/>
      <c r="C40" s="5"/>
      <c r="D40" s="5"/>
      <c r="E40" s="5"/>
      <c r="F40" s="5"/>
      <c r="G40" s="5"/>
      <c r="H40" s="5"/>
      <c r="I40" s="13"/>
      <c r="J40" s="13"/>
      <c r="K40" s="13"/>
      <c r="L40" s="13"/>
      <c r="M40" s="13"/>
      <c r="N40" s="13"/>
      <c r="O40" s="13">
        <f t="shared" si="11"/>
        <v>0</v>
      </c>
      <c r="P40" s="13">
        <f t="shared" si="12"/>
        <v>0</v>
      </c>
    </row>
    <row r="41" spans="1:23" s="3" customFormat="1" x14ac:dyDescent="0.2">
      <c r="A41" s="5" t="s">
        <v>136</v>
      </c>
      <c r="B41" s="5"/>
      <c r="C41" s="5"/>
      <c r="D41" s="5"/>
      <c r="E41" s="5"/>
      <c r="F41" s="5"/>
      <c r="G41" s="5"/>
      <c r="H41" s="5"/>
      <c r="I41" s="13"/>
      <c r="J41" s="13"/>
      <c r="K41" s="13"/>
      <c r="L41" s="13"/>
      <c r="M41" s="13"/>
      <c r="N41" s="13"/>
      <c r="O41" s="13">
        <f t="shared" si="11"/>
        <v>0</v>
      </c>
      <c r="P41" s="13">
        <f t="shared" si="12"/>
        <v>0</v>
      </c>
    </row>
    <row r="42" spans="1:23" s="3" customFormat="1" x14ac:dyDescent="0.2">
      <c r="A42" s="219" t="s">
        <v>41</v>
      </c>
      <c r="B42" s="219"/>
      <c r="C42" s="219"/>
      <c r="D42" s="219"/>
      <c r="E42" s="219"/>
      <c r="F42" s="219"/>
      <c r="G42" s="219"/>
      <c r="H42" s="219"/>
      <c r="I42" s="16"/>
      <c r="J42" s="16"/>
      <c r="K42" s="16"/>
      <c r="L42" s="16"/>
      <c r="M42" s="16"/>
      <c r="N42" s="16"/>
      <c r="O42" s="16"/>
      <c r="P42" s="16"/>
    </row>
    <row r="43" spans="1:23" s="3" customFormat="1" x14ac:dyDescent="0.2">
      <c r="A43" s="219"/>
      <c r="B43" s="219"/>
      <c r="C43" s="219"/>
      <c r="D43" s="219"/>
      <c r="E43" s="219"/>
      <c r="F43" s="219"/>
      <c r="G43" s="219"/>
      <c r="H43" s="219"/>
      <c r="I43" s="178"/>
      <c r="J43" s="13"/>
      <c r="K43" s="13"/>
      <c r="L43" s="13"/>
      <c r="M43" s="13"/>
      <c r="N43" s="13"/>
      <c r="O43" s="13">
        <f t="shared" ref="O43:O51" si="13">SUM($I43,$K43,$M43)</f>
        <v>0</v>
      </c>
      <c r="P43" s="13">
        <f t="shared" ref="P43:P55" si="14">SUM($J43,$L43,$N43)</f>
        <v>0</v>
      </c>
      <c r="S43" s="83"/>
    </row>
    <row r="44" spans="1:23" s="3" customFormat="1" x14ac:dyDescent="0.2">
      <c r="A44" s="219"/>
      <c r="B44" s="219"/>
      <c r="C44" s="219"/>
      <c r="D44" s="219"/>
      <c r="E44" s="219"/>
      <c r="F44" s="219"/>
      <c r="G44" s="219"/>
      <c r="H44" s="219"/>
      <c r="I44" s="13"/>
      <c r="J44" s="13"/>
      <c r="K44" s="13"/>
      <c r="L44" s="13"/>
      <c r="M44" s="13"/>
      <c r="N44" s="13"/>
      <c r="O44" s="13">
        <f t="shared" si="13"/>
        <v>0</v>
      </c>
      <c r="P44" s="13">
        <f t="shared" si="14"/>
        <v>0</v>
      </c>
      <c r="S44" s="83"/>
    </row>
    <row r="45" spans="1:23" s="3" customFormat="1" x14ac:dyDescent="0.2">
      <c r="A45" s="219"/>
      <c r="B45" s="219"/>
      <c r="C45" s="219"/>
      <c r="D45" s="219"/>
      <c r="E45" s="219"/>
      <c r="F45" s="219"/>
      <c r="G45" s="219"/>
      <c r="H45" s="219"/>
      <c r="I45" s="13"/>
      <c r="J45" s="13"/>
      <c r="K45" s="13"/>
      <c r="L45" s="13"/>
      <c r="M45" s="13"/>
      <c r="N45" s="13"/>
      <c r="O45" s="13">
        <f t="shared" si="13"/>
        <v>0</v>
      </c>
      <c r="P45" s="13">
        <f t="shared" si="14"/>
        <v>0</v>
      </c>
      <c r="S45" s="83"/>
    </row>
    <row r="46" spans="1:23" s="3" customFormat="1" x14ac:dyDescent="0.2">
      <c r="A46" s="219"/>
      <c r="B46" s="219"/>
      <c r="C46" s="219"/>
      <c r="D46" s="219"/>
      <c r="E46" s="219"/>
      <c r="F46" s="219"/>
      <c r="G46" s="219"/>
      <c r="H46" s="219"/>
      <c r="I46" s="13"/>
      <c r="J46" s="13"/>
      <c r="K46" s="13"/>
      <c r="L46" s="13"/>
      <c r="M46" s="13"/>
      <c r="N46" s="13"/>
      <c r="O46" s="13">
        <f t="shared" si="13"/>
        <v>0</v>
      </c>
      <c r="P46" s="13">
        <f t="shared" si="14"/>
        <v>0</v>
      </c>
      <c r="S46" s="83"/>
    </row>
    <row r="47" spans="1:23" s="3" customFormat="1" x14ac:dyDescent="0.2">
      <c r="A47" s="219"/>
      <c r="B47" s="219"/>
      <c r="C47" s="219"/>
      <c r="D47" s="219"/>
      <c r="E47" s="219"/>
      <c r="F47" s="219"/>
      <c r="G47" s="219"/>
      <c r="H47" s="219"/>
      <c r="I47" s="13"/>
      <c r="J47" s="13"/>
      <c r="K47" s="13"/>
      <c r="L47" s="13"/>
      <c r="M47" s="13"/>
      <c r="N47" s="13"/>
      <c r="O47" s="13">
        <f t="shared" si="13"/>
        <v>0</v>
      </c>
      <c r="P47" s="13">
        <f t="shared" si="14"/>
        <v>0</v>
      </c>
      <c r="S47" s="83"/>
    </row>
    <row r="48" spans="1:23" s="3" customFormat="1" x14ac:dyDescent="0.2">
      <c r="A48" s="219"/>
      <c r="B48" s="219"/>
      <c r="C48" s="219"/>
      <c r="D48" s="219"/>
      <c r="E48" s="219"/>
      <c r="F48" s="219"/>
      <c r="G48" s="219"/>
      <c r="H48" s="219"/>
      <c r="I48" s="13"/>
      <c r="J48" s="13"/>
      <c r="K48" s="13"/>
      <c r="L48" s="13"/>
      <c r="M48" s="13"/>
      <c r="N48" s="13"/>
      <c r="O48" s="13">
        <f t="shared" si="13"/>
        <v>0</v>
      </c>
      <c r="P48" s="13">
        <f t="shared" si="14"/>
        <v>0</v>
      </c>
      <c r="S48" s="83"/>
    </row>
    <row r="49" spans="1:22" s="4" customFormat="1" x14ac:dyDescent="0.2">
      <c r="A49" s="10" t="s">
        <v>23</v>
      </c>
      <c r="B49" s="5"/>
      <c r="C49" s="5"/>
      <c r="D49" s="5"/>
      <c r="E49" s="5"/>
      <c r="F49" s="5"/>
      <c r="G49" s="5"/>
      <c r="H49" s="5"/>
      <c r="I49" s="15">
        <f>TRUNC(ROUND(SUM(I43:I48),0),0)</f>
        <v>0</v>
      </c>
      <c r="J49" s="15">
        <f>TRUNC(ROUND(SUM(J43:J48),0),0)</f>
        <v>0</v>
      </c>
      <c r="K49" s="15">
        <f t="shared" ref="K49:N49" si="15">TRUNC(ROUND(SUM(K43:K48),0),0)</f>
        <v>0</v>
      </c>
      <c r="L49" s="15">
        <f t="shared" si="15"/>
        <v>0</v>
      </c>
      <c r="M49" s="15">
        <f t="shared" si="15"/>
        <v>0</v>
      </c>
      <c r="N49" s="15">
        <f t="shared" si="15"/>
        <v>0</v>
      </c>
      <c r="O49" s="15">
        <f t="shared" si="13"/>
        <v>0</v>
      </c>
      <c r="P49" s="15">
        <f t="shared" si="14"/>
        <v>0</v>
      </c>
      <c r="R49" s="3"/>
      <c r="S49" s="83"/>
    </row>
    <row r="50" spans="1:22" s="2" customFormat="1" x14ac:dyDescent="0.2">
      <c r="A50" s="10"/>
      <c r="B50" s="5"/>
      <c r="C50" s="5"/>
      <c r="D50" s="5"/>
      <c r="E50" s="5"/>
      <c r="F50" s="5"/>
      <c r="G50" s="5"/>
      <c r="H50" s="5"/>
      <c r="I50" s="19"/>
      <c r="J50" s="19"/>
      <c r="K50" s="19"/>
      <c r="L50" s="19"/>
      <c r="M50" s="19"/>
      <c r="N50" s="19"/>
      <c r="O50" s="19"/>
      <c r="P50" s="19"/>
    </row>
    <row r="51" spans="1:22" s="2" customFormat="1" x14ac:dyDescent="0.2">
      <c r="A51" s="222" t="s">
        <v>34</v>
      </c>
      <c r="B51" s="222"/>
      <c r="C51" s="222"/>
      <c r="D51" s="222"/>
      <c r="E51" s="222"/>
      <c r="F51" s="222"/>
      <c r="G51" s="222"/>
      <c r="H51" s="222"/>
      <c r="I51" s="14">
        <f t="shared" ref="I51:N51" si="16">SUM(I35,I37:I41,I49)</f>
        <v>0</v>
      </c>
      <c r="J51" s="14">
        <f t="shared" si="16"/>
        <v>0</v>
      </c>
      <c r="K51" s="14">
        <f t="shared" si="16"/>
        <v>0</v>
      </c>
      <c r="L51" s="14">
        <f t="shared" si="16"/>
        <v>0</v>
      </c>
      <c r="M51" s="14">
        <f t="shared" si="16"/>
        <v>0</v>
      </c>
      <c r="N51" s="14">
        <f t="shared" si="16"/>
        <v>0</v>
      </c>
      <c r="O51" s="14">
        <f t="shared" si="13"/>
        <v>0</v>
      </c>
      <c r="P51" s="14">
        <f t="shared" si="14"/>
        <v>0</v>
      </c>
    </row>
    <row r="52" spans="1:22" s="2" customFormat="1" x14ac:dyDescent="0.2">
      <c r="A52" s="6"/>
      <c r="B52" s="6"/>
      <c r="C52" s="113"/>
      <c r="D52" s="258" t="s">
        <v>155</v>
      </c>
      <c r="E52" s="259"/>
      <c r="F52" s="6"/>
      <c r="G52" s="6"/>
      <c r="H52" s="6"/>
      <c r="I52" s="14"/>
      <c r="J52" s="14"/>
      <c r="K52" s="14"/>
      <c r="L52" s="14"/>
      <c r="N52" s="15"/>
      <c r="O52" s="15"/>
      <c r="P52" s="15"/>
    </row>
    <row r="53" spans="1:22" s="2" customFormat="1" x14ac:dyDescent="0.2">
      <c r="A53" s="8" t="s">
        <v>7</v>
      </c>
      <c r="B53" s="8"/>
      <c r="C53" s="115"/>
      <c r="D53" s="220">
        <v>0.5</v>
      </c>
      <c r="E53" s="221"/>
      <c r="F53" s="8"/>
      <c r="G53" s="8"/>
      <c r="H53" s="8"/>
      <c r="I53" s="15">
        <f>ROUND(I51*D53,0)</f>
        <v>0</v>
      </c>
      <c r="J53" s="15"/>
      <c r="K53" s="15">
        <f>ROUND(D53*K51,0)</f>
        <v>0</v>
      </c>
      <c r="L53" s="15"/>
      <c r="M53" s="15">
        <f>TRUNC(ROUND(M51*$D$53,0),0)</f>
        <v>0</v>
      </c>
      <c r="N53" s="15"/>
      <c r="O53" s="15">
        <f>I53+K53+M53</f>
        <v>0</v>
      </c>
      <c r="P53" s="15"/>
      <c r="R53" s="169" t="s">
        <v>158</v>
      </c>
      <c r="S53" s="170"/>
      <c r="T53" s="251" t="s">
        <v>172</v>
      </c>
      <c r="U53" s="252"/>
      <c r="V53" s="180" t="str">
        <f>IF(S55&lt;S54, "Yes", "No")</f>
        <v>No</v>
      </c>
    </row>
    <row r="54" spans="1:22" s="2" customFormat="1" x14ac:dyDescent="0.2">
      <c r="A54" s="8" t="s">
        <v>52</v>
      </c>
      <c r="B54" s="8"/>
      <c r="C54" s="115"/>
      <c r="D54" s="220">
        <v>0.5</v>
      </c>
      <c r="E54" s="221"/>
      <c r="F54" s="8"/>
      <c r="G54" s="8"/>
      <c r="H54" s="8"/>
      <c r="I54" s="15"/>
      <c r="J54" s="15">
        <f>ROUND(D54*J51,0)</f>
        <v>0</v>
      </c>
      <c r="K54" s="15"/>
      <c r="L54" s="15">
        <f>ROUND(D54*L51,0)</f>
        <v>0</v>
      </c>
      <c r="M54" s="15"/>
      <c r="N54" s="15">
        <f>TRUNC(ROUND(N51*$D54,0),0)</f>
        <v>0</v>
      </c>
      <c r="O54" s="15"/>
      <c r="P54" s="15">
        <f t="shared" si="14"/>
        <v>0</v>
      </c>
      <c r="R54" s="170" t="s">
        <v>159</v>
      </c>
      <c r="S54" s="176">
        <f>(O51+O56)*0.5</f>
        <v>0</v>
      </c>
      <c r="T54" s="179"/>
      <c r="U54" s="32" t="s">
        <v>173</v>
      </c>
      <c r="V54" s="181" t="str">
        <f>IF(S55&lt;S54, S54-S55, "N/A")</f>
        <v>N/A</v>
      </c>
    </row>
    <row r="55" spans="1:22" s="2" customFormat="1" x14ac:dyDescent="0.2">
      <c r="A55" s="8" t="s">
        <v>113</v>
      </c>
      <c r="B55" s="8"/>
      <c r="C55" s="115"/>
      <c r="D55" s="220">
        <v>0</v>
      </c>
      <c r="E55" s="221"/>
      <c r="F55" s="8"/>
      <c r="G55" s="8"/>
      <c r="H55" s="8"/>
      <c r="I55" s="15"/>
      <c r="J55" s="15">
        <f>ROUND(I51*D55,0)</f>
        <v>0</v>
      </c>
      <c r="K55" s="15"/>
      <c r="L55" s="15">
        <f>ROUND(K51*D55,0)</f>
        <v>0</v>
      </c>
      <c r="M55" s="15"/>
      <c r="N55" s="15">
        <f>ROUND(M51*D55,0)</f>
        <v>0</v>
      </c>
      <c r="O55" s="15"/>
      <c r="P55" s="15">
        <f t="shared" si="14"/>
        <v>0</v>
      </c>
      <c r="R55" s="170" t="s">
        <v>160</v>
      </c>
      <c r="S55" s="176">
        <f>O81*0.42857</f>
        <v>0</v>
      </c>
      <c r="T55" s="179"/>
      <c r="U55" s="11"/>
      <c r="V55" s="11"/>
    </row>
    <row r="56" spans="1:22" s="2" customFormat="1" x14ac:dyDescent="0.2">
      <c r="A56" s="25" t="s">
        <v>33</v>
      </c>
      <c r="B56" s="8"/>
      <c r="C56" s="115"/>
      <c r="D56" s="30"/>
      <c r="E56" s="8"/>
      <c r="F56" s="8"/>
      <c r="G56" s="8"/>
      <c r="H56" s="8"/>
      <c r="I56" s="14">
        <f>TRUNC(ROUND(X100,0),0)</f>
        <v>0</v>
      </c>
      <c r="J56" s="14"/>
      <c r="K56" s="14">
        <f>TRUNC(ROUND(Z100,0),0)</f>
        <v>0</v>
      </c>
      <c r="L56" s="14"/>
      <c r="M56" s="14">
        <f>TRUNC(ROUND(AB100,0),0)</f>
        <v>0</v>
      </c>
      <c r="N56" s="15"/>
      <c r="O56" s="15">
        <f>I56+K56+M56</f>
        <v>0</v>
      </c>
      <c r="P56" s="15"/>
      <c r="R56" s="175" t="s">
        <v>161</v>
      </c>
      <c r="S56" s="177">
        <f>IF(S54&lt;S55,S54,S55)</f>
        <v>0</v>
      </c>
    </row>
    <row r="57" spans="1:22" s="2" customFormat="1" ht="13.5" thickBot="1" x14ac:dyDescent="0.25">
      <c r="A57" s="8" t="s">
        <v>25</v>
      </c>
      <c r="B57" s="8"/>
      <c r="C57" s="115"/>
      <c r="D57" s="220">
        <v>0.5</v>
      </c>
      <c r="E57" s="221"/>
      <c r="F57" s="8"/>
      <c r="G57" s="8"/>
      <c r="H57" s="8"/>
      <c r="I57" s="15">
        <f>TRUNC(ROUND(I56*$D$57,0),0)</f>
        <v>0</v>
      </c>
      <c r="J57" s="15"/>
      <c r="K57" s="15">
        <f>TRUNC(ROUND(K56*$D$57,0),0)</f>
        <v>0</v>
      </c>
      <c r="L57" s="15"/>
      <c r="M57" s="15">
        <f>TRUNC(ROUND(M56*$D$57,0),0)</f>
        <v>0</v>
      </c>
      <c r="N57" s="14"/>
      <c r="O57" s="15">
        <f>I57+K57+M57</f>
        <v>0</v>
      </c>
      <c r="P57" s="14"/>
    </row>
    <row r="58" spans="1:22" s="11" customFormat="1" ht="23.25" customHeight="1" x14ac:dyDescent="0.25">
      <c r="A58" s="265" t="s">
        <v>30</v>
      </c>
      <c r="B58" s="265"/>
      <c r="C58" s="265"/>
      <c r="D58" s="265"/>
      <c r="E58" s="265"/>
      <c r="F58" s="265"/>
      <c r="G58" s="265"/>
      <c r="H58" s="265"/>
      <c r="I58" s="19"/>
      <c r="J58" s="19"/>
      <c r="K58" s="19"/>
      <c r="L58" s="19"/>
      <c r="M58" s="19"/>
      <c r="N58" s="19"/>
      <c r="O58" s="19"/>
      <c r="P58" s="19"/>
      <c r="R58" s="188" t="s">
        <v>148</v>
      </c>
      <c r="S58" s="189"/>
      <c r="T58" s="189"/>
      <c r="U58" s="189"/>
      <c r="V58" s="190"/>
    </row>
    <row r="59" spans="1:22" s="11" customFormat="1" x14ac:dyDescent="0.2">
      <c r="A59" s="5" t="s">
        <v>54</v>
      </c>
      <c r="B59" s="223" t="s">
        <v>20</v>
      </c>
      <c r="C59" s="224"/>
      <c r="D59" s="224"/>
      <c r="E59" s="82">
        <v>21</v>
      </c>
      <c r="F59" s="223" t="s">
        <v>44</v>
      </c>
      <c r="G59" s="224"/>
      <c r="H59" s="111">
        <f>U67</f>
        <v>551.30040000000008</v>
      </c>
      <c r="I59" s="13">
        <f>TRUNC(ROUND($E59*$H59*($D23+$D24),0),0)</f>
        <v>0</v>
      </c>
      <c r="J59" s="13"/>
      <c r="K59" s="13">
        <f>TRUNC(ROUND($E59*U68*($D23+$D24),0),0)</f>
        <v>0</v>
      </c>
      <c r="L59" s="13"/>
      <c r="M59" s="13">
        <f>TRUNC(ROUND($E59*U69*($D23+$D24),0),0)</f>
        <v>0</v>
      </c>
      <c r="N59" s="13"/>
      <c r="O59" s="13">
        <f t="shared" ref="O59:O80" si="17">SUM($I59,$K59,$M59)</f>
        <v>0</v>
      </c>
      <c r="P59" s="13">
        <f t="shared" ref="P59:P84" si="18">SUM($J59,$L59,$N59)</f>
        <v>0</v>
      </c>
      <c r="R59" s="126"/>
      <c r="S59" s="127"/>
      <c r="T59" s="143" t="s">
        <v>143</v>
      </c>
      <c r="U59" s="128" t="s">
        <v>144</v>
      </c>
      <c r="V59" s="129"/>
    </row>
    <row r="60" spans="1:22" s="11" customFormat="1" x14ac:dyDescent="0.2">
      <c r="A60" s="5" t="s">
        <v>123</v>
      </c>
      <c r="B60" s="99"/>
      <c r="C60" s="99"/>
      <c r="D60" s="99"/>
      <c r="E60" s="38"/>
      <c r="F60" s="99"/>
      <c r="G60" s="99"/>
      <c r="H60" s="119"/>
      <c r="I60" s="13"/>
      <c r="J60" s="13"/>
      <c r="K60" s="13"/>
      <c r="L60" s="13"/>
      <c r="M60" s="13"/>
      <c r="N60" s="13"/>
      <c r="O60" s="13">
        <f t="shared" si="17"/>
        <v>0</v>
      </c>
      <c r="P60" s="13">
        <f t="shared" si="18"/>
        <v>0</v>
      </c>
      <c r="R60" s="135" t="s">
        <v>103</v>
      </c>
      <c r="S60" s="136"/>
      <c r="T60" s="130">
        <v>583.11</v>
      </c>
      <c r="U60" s="130">
        <f>T60*1.05</f>
        <v>612.26550000000009</v>
      </c>
      <c r="V60" s="131"/>
    </row>
    <row r="61" spans="1:22" s="11" customFormat="1" x14ac:dyDescent="0.2">
      <c r="A61" s="5" t="s">
        <v>128</v>
      </c>
      <c r="B61" s="99"/>
      <c r="C61" s="99"/>
      <c r="D61" s="99"/>
      <c r="E61" s="38"/>
      <c r="F61" s="99"/>
      <c r="G61" s="99"/>
      <c r="H61" s="119"/>
      <c r="I61" s="13"/>
      <c r="J61" s="13"/>
      <c r="K61" s="13"/>
      <c r="L61" s="13"/>
      <c r="M61" s="13"/>
      <c r="N61" s="13"/>
      <c r="O61" s="13">
        <f t="shared" si="17"/>
        <v>0</v>
      </c>
      <c r="P61" s="13">
        <f t="shared" si="18"/>
        <v>0</v>
      </c>
      <c r="R61" s="135" t="s">
        <v>151</v>
      </c>
      <c r="S61" s="136"/>
      <c r="T61" s="130">
        <f>T62+159.26</f>
        <v>596.79999999999995</v>
      </c>
      <c r="U61" s="130">
        <f t="shared" ref="U61:U63" si="19">T61*1.05</f>
        <v>626.64</v>
      </c>
      <c r="V61" s="131"/>
    </row>
    <row r="62" spans="1:22" s="3" customFormat="1" x14ac:dyDescent="0.2">
      <c r="A62" s="219" t="s">
        <v>55</v>
      </c>
      <c r="B62" s="219"/>
      <c r="C62" s="219"/>
      <c r="D62" s="219"/>
      <c r="E62" s="219"/>
      <c r="F62" s="219"/>
      <c r="G62" s="219"/>
      <c r="H62" s="219"/>
      <c r="I62" s="13"/>
      <c r="J62" s="13"/>
      <c r="K62" s="13"/>
      <c r="L62" s="13"/>
      <c r="M62" s="13"/>
      <c r="N62" s="13"/>
      <c r="O62" s="13">
        <f>SUM($I62,$K62,$M62)</f>
        <v>0</v>
      </c>
      <c r="P62" s="13">
        <f>SUM($J62,$L62,$N62)</f>
        <v>0</v>
      </c>
      <c r="R62" s="135" t="s">
        <v>104</v>
      </c>
      <c r="S62" s="136"/>
      <c r="T62" s="130">
        <v>437.54</v>
      </c>
      <c r="U62" s="130">
        <f t="shared" si="19"/>
        <v>459.41700000000003</v>
      </c>
      <c r="V62" s="131"/>
    </row>
    <row r="63" spans="1:22" s="3" customFormat="1" x14ac:dyDescent="0.2">
      <c r="A63" s="5" t="s">
        <v>119</v>
      </c>
      <c r="B63" s="5"/>
      <c r="C63" s="5"/>
      <c r="D63" s="5"/>
      <c r="E63" s="5"/>
      <c r="F63" s="5"/>
      <c r="G63" s="5"/>
      <c r="H63" s="5"/>
      <c r="I63" s="13"/>
      <c r="J63" s="13"/>
      <c r="K63" s="13"/>
      <c r="L63" s="13"/>
      <c r="M63" s="13"/>
      <c r="N63" s="13"/>
      <c r="O63" s="13">
        <f t="shared" ref="O63:O64" si="20">SUM($I63,$K63,$M63)</f>
        <v>0</v>
      </c>
      <c r="P63" s="13">
        <f t="shared" ref="P63:P64" si="21">SUM($J63,$L63,$N63)</f>
        <v>0</v>
      </c>
      <c r="R63" s="135"/>
      <c r="S63" s="136" t="s">
        <v>149</v>
      </c>
      <c r="T63" s="130">
        <v>507.05</v>
      </c>
      <c r="U63" s="130">
        <f t="shared" si="19"/>
        <v>532.40250000000003</v>
      </c>
      <c r="V63" s="131"/>
    </row>
    <row r="64" spans="1:22" s="3" customFormat="1" x14ac:dyDescent="0.2">
      <c r="A64" s="219" t="s">
        <v>69</v>
      </c>
      <c r="B64" s="219"/>
      <c r="C64" s="219"/>
      <c r="D64" s="219"/>
      <c r="E64" s="219"/>
      <c r="F64" s="219"/>
      <c r="G64" s="219"/>
      <c r="H64" s="219"/>
      <c r="I64" s="13"/>
      <c r="J64" s="13"/>
      <c r="K64" s="13"/>
      <c r="L64" s="13"/>
      <c r="M64" s="13"/>
      <c r="N64" s="13"/>
      <c r="O64" s="13">
        <f t="shared" si="20"/>
        <v>0</v>
      </c>
      <c r="P64" s="13">
        <f t="shared" si="21"/>
        <v>0</v>
      </c>
      <c r="R64" s="132"/>
      <c r="S64" s="133"/>
      <c r="T64" s="133"/>
      <c r="U64" s="133"/>
      <c r="V64" s="134"/>
    </row>
    <row r="65" spans="1:22" s="3" customFormat="1" x14ac:dyDescent="0.2">
      <c r="A65" s="219" t="s">
        <v>70</v>
      </c>
      <c r="B65" s="219"/>
      <c r="C65" s="219"/>
      <c r="D65" s="219"/>
      <c r="E65" s="219"/>
      <c r="F65" s="219"/>
      <c r="G65" s="219"/>
      <c r="H65" s="219"/>
      <c r="I65" s="13"/>
      <c r="J65" s="13"/>
      <c r="K65" s="13"/>
      <c r="L65" s="13"/>
      <c r="M65" s="13"/>
      <c r="N65" s="13"/>
      <c r="O65" s="13">
        <f t="shared" si="17"/>
        <v>0</v>
      </c>
      <c r="P65" s="13">
        <f t="shared" si="18"/>
        <v>0</v>
      </c>
      <c r="R65" s="137" t="s">
        <v>112</v>
      </c>
      <c r="S65" s="138" t="s">
        <v>152</v>
      </c>
      <c r="T65" s="138" t="s">
        <v>114</v>
      </c>
      <c r="U65" s="138" t="s">
        <v>105</v>
      </c>
      <c r="V65" s="139" t="s">
        <v>145</v>
      </c>
    </row>
    <row r="66" spans="1:22" s="3" customFormat="1" x14ac:dyDescent="0.2">
      <c r="A66" s="219" t="s">
        <v>77</v>
      </c>
      <c r="B66" s="219"/>
      <c r="C66" s="219"/>
      <c r="D66" s="219"/>
      <c r="E66" s="219"/>
      <c r="F66" s="219"/>
      <c r="G66" s="219"/>
      <c r="H66" s="219"/>
      <c r="I66" s="13"/>
      <c r="J66" s="13"/>
      <c r="K66" s="13"/>
      <c r="L66" s="13"/>
      <c r="M66" s="13"/>
      <c r="N66" s="13"/>
      <c r="O66" s="13">
        <f t="shared" si="17"/>
        <v>0</v>
      </c>
      <c r="P66" s="13">
        <f t="shared" si="18"/>
        <v>0</v>
      </c>
      <c r="R66" s="140" t="s">
        <v>115</v>
      </c>
      <c r="S66" s="141">
        <f>T62</f>
        <v>437.54</v>
      </c>
      <c r="T66" s="141">
        <f>S66*V66</f>
        <v>79.894804000000008</v>
      </c>
      <c r="U66" s="141">
        <f>S66+T66</f>
        <v>517.43480399999999</v>
      </c>
      <c r="V66" s="142">
        <v>0.18260000000000001</v>
      </c>
    </row>
    <row r="67" spans="1:22" s="3" customFormat="1" x14ac:dyDescent="0.2">
      <c r="A67" s="219" t="s">
        <v>71</v>
      </c>
      <c r="B67" s="219"/>
      <c r="C67" s="219"/>
      <c r="D67" s="219"/>
      <c r="E67" s="219"/>
      <c r="F67" s="219"/>
      <c r="G67" s="219"/>
      <c r="H67" s="219"/>
      <c r="I67" s="13"/>
      <c r="J67" s="13"/>
      <c r="K67" s="13"/>
      <c r="L67" s="13"/>
      <c r="M67" s="13"/>
      <c r="N67" s="13"/>
      <c r="O67" s="13">
        <f t="shared" si="17"/>
        <v>0</v>
      </c>
      <c r="P67" s="13">
        <f t="shared" si="18"/>
        <v>0</v>
      </c>
      <c r="R67" s="140" t="s">
        <v>116</v>
      </c>
      <c r="S67" s="141">
        <f>S66*1.05</f>
        <v>459.41700000000003</v>
      </c>
      <c r="T67" s="141">
        <f>S67*V67</f>
        <v>91.883400000000009</v>
      </c>
      <c r="U67" s="141">
        <f>S67+T67</f>
        <v>551.30040000000008</v>
      </c>
      <c r="V67" s="142">
        <v>0.2</v>
      </c>
    </row>
    <row r="68" spans="1:22" s="3" customFormat="1" x14ac:dyDescent="0.2">
      <c r="A68" s="5" t="s">
        <v>118</v>
      </c>
      <c r="B68" s="5"/>
      <c r="C68" s="5"/>
      <c r="D68" s="5"/>
      <c r="E68" s="5"/>
      <c r="F68" s="5"/>
      <c r="G68" s="5"/>
      <c r="H68" s="5"/>
      <c r="I68" s="13"/>
      <c r="J68" s="13"/>
      <c r="K68" s="13"/>
      <c r="L68" s="13"/>
      <c r="M68" s="13"/>
      <c r="N68" s="13"/>
      <c r="O68" s="13">
        <f t="shared" si="17"/>
        <v>0</v>
      </c>
      <c r="P68" s="13">
        <f t="shared" si="18"/>
        <v>0</v>
      </c>
      <c r="R68" s="140" t="s">
        <v>117</v>
      </c>
      <c r="S68" s="141">
        <f t="shared" ref="S68:S70" si="22">S67*1.05</f>
        <v>482.38785000000007</v>
      </c>
      <c r="T68" s="141">
        <f t="shared" ref="T68:T70" si="23">S68*V68</f>
        <v>96.477570000000014</v>
      </c>
      <c r="U68" s="141">
        <f>S68+T68</f>
        <v>578.86542000000009</v>
      </c>
      <c r="V68" s="142">
        <v>0.2</v>
      </c>
    </row>
    <row r="69" spans="1:22" s="3" customFormat="1" x14ac:dyDescent="0.2">
      <c r="A69" s="5" t="s">
        <v>140</v>
      </c>
      <c r="B69" s="5"/>
      <c r="C69" s="5"/>
      <c r="D69" s="5"/>
      <c r="E69" s="5"/>
      <c r="F69" s="5"/>
      <c r="G69" s="5"/>
      <c r="H69" s="5"/>
      <c r="I69" s="125"/>
      <c r="J69" s="125"/>
      <c r="K69" s="125"/>
      <c r="L69" s="125"/>
      <c r="M69" s="125"/>
      <c r="N69" s="125"/>
      <c r="O69" s="13">
        <f t="shared" si="17"/>
        <v>0</v>
      </c>
      <c r="P69" s="13">
        <f t="shared" si="18"/>
        <v>0</v>
      </c>
      <c r="R69" s="140" t="s">
        <v>146</v>
      </c>
      <c r="S69" s="141">
        <f t="shared" si="22"/>
        <v>506.50724250000007</v>
      </c>
      <c r="T69" s="141">
        <f t="shared" si="23"/>
        <v>101.30144850000002</v>
      </c>
      <c r="U69" s="141">
        <f>S69+T69</f>
        <v>607.80869100000007</v>
      </c>
      <c r="V69" s="142">
        <v>0.2</v>
      </c>
    </row>
    <row r="70" spans="1:22" s="3" customFormat="1" ht="12.75" customHeight="1" x14ac:dyDescent="0.2">
      <c r="A70" s="5" t="s">
        <v>137</v>
      </c>
      <c r="B70" s="5"/>
      <c r="C70" s="5"/>
      <c r="D70" s="5"/>
      <c r="E70" s="5"/>
      <c r="F70" s="5"/>
      <c r="G70" s="5"/>
      <c r="H70" s="5"/>
      <c r="I70" s="125"/>
      <c r="J70" s="125"/>
      <c r="K70" s="125"/>
      <c r="L70" s="125"/>
      <c r="M70" s="125"/>
      <c r="N70" s="125"/>
      <c r="O70" s="13">
        <f t="shared" si="17"/>
        <v>0</v>
      </c>
      <c r="P70" s="13">
        <f t="shared" si="18"/>
        <v>0</v>
      </c>
      <c r="R70" s="140" t="s">
        <v>153</v>
      </c>
      <c r="S70" s="141">
        <f t="shared" si="22"/>
        <v>531.83260462500004</v>
      </c>
      <c r="T70" s="141">
        <f t="shared" si="23"/>
        <v>106.36652092500002</v>
      </c>
      <c r="U70" s="141">
        <f>S70+T70</f>
        <v>638.19912555000008</v>
      </c>
      <c r="V70" s="142">
        <v>0.2</v>
      </c>
    </row>
    <row r="71" spans="1:22" s="3" customFormat="1" x14ac:dyDescent="0.2">
      <c r="A71" s="5" t="s">
        <v>98</v>
      </c>
      <c r="B71" s="5" t="s">
        <v>99</v>
      </c>
      <c r="C71" s="216"/>
      <c r="D71" s="217"/>
      <c r="E71" s="217"/>
      <c r="F71" s="217"/>
      <c r="G71" s="217"/>
      <c r="H71" s="218"/>
      <c r="I71" s="13"/>
      <c r="J71" s="13"/>
      <c r="K71" s="13"/>
      <c r="L71" s="13"/>
      <c r="M71" s="13"/>
      <c r="N71" s="13"/>
      <c r="O71" s="13">
        <f t="shared" si="17"/>
        <v>0</v>
      </c>
      <c r="P71" s="13">
        <f t="shared" si="18"/>
        <v>0</v>
      </c>
      <c r="R71" s="132"/>
      <c r="S71" s="133"/>
      <c r="T71" s="133"/>
      <c r="U71" s="133"/>
      <c r="V71" s="134"/>
    </row>
    <row r="72" spans="1:22" s="3" customFormat="1" x14ac:dyDescent="0.2">
      <c r="A72" s="5" t="s">
        <v>100</v>
      </c>
      <c r="B72" s="5" t="s">
        <v>99</v>
      </c>
      <c r="C72" s="216"/>
      <c r="D72" s="217"/>
      <c r="E72" s="217"/>
      <c r="F72" s="217"/>
      <c r="G72" s="217"/>
      <c r="H72" s="218"/>
      <c r="I72" s="13"/>
      <c r="J72" s="13"/>
      <c r="K72" s="13"/>
      <c r="L72" s="13"/>
      <c r="M72" s="13"/>
      <c r="N72" s="13"/>
      <c r="O72" s="13">
        <f t="shared" si="17"/>
        <v>0</v>
      </c>
      <c r="P72" s="13">
        <f t="shared" si="18"/>
        <v>0</v>
      </c>
      <c r="R72" s="182" t="s">
        <v>147</v>
      </c>
      <c r="S72" s="183"/>
      <c r="T72" s="183"/>
      <c r="U72" s="183"/>
      <c r="V72" s="184"/>
    </row>
    <row r="73" spans="1:22" s="3" customFormat="1" x14ac:dyDescent="0.2">
      <c r="A73" s="5" t="s">
        <v>101</v>
      </c>
      <c r="B73" s="5" t="s">
        <v>99</v>
      </c>
      <c r="C73" s="216"/>
      <c r="D73" s="217"/>
      <c r="E73" s="217"/>
      <c r="F73" s="217"/>
      <c r="G73" s="217"/>
      <c r="H73" s="218"/>
      <c r="I73" s="13"/>
      <c r="J73" s="13"/>
      <c r="K73" s="13"/>
      <c r="L73" s="13"/>
      <c r="M73" s="13"/>
      <c r="N73" s="13"/>
      <c r="O73" s="13">
        <f t="shared" si="17"/>
        <v>0</v>
      </c>
      <c r="P73" s="13">
        <f t="shared" si="18"/>
        <v>0</v>
      </c>
      <c r="R73" s="185" t="s">
        <v>150</v>
      </c>
      <c r="S73" s="186"/>
      <c r="T73" s="186"/>
      <c r="U73" s="186"/>
      <c r="V73" s="187"/>
    </row>
    <row r="74" spans="1:22" s="3" customFormat="1" ht="13.5" thickBot="1" x14ac:dyDescent="0.25">
      <c r="A74" s="5" t="s">
        <v>102</v>
      </c>
      <c r="B74" s="5" t="s">
        <v>99</v>
      </c>
      <c r="C74" s="216"/>
      <c r="D74" s="217"/>
      <c r="E74" s="217"/>
      <c r="F74" s="217"/>
      <c r="G74" s="217"/>
      <c r="H74" s="218"/>
      <c r="I74" s="13"/>
      <c r="J74" s="13"/>
      <c r="K74" s="13"/>
      <c r="L74" s="13"/>
      <c r="M74" s="13"/>
      <c r="N74" s="13"/>
      <c r="O74" s="13">
        <f>SUM($I74,$K74,$M74)</f>
        <v>0</v>
      </c>
      <c r="P74" s="13">
        <f t="shared" si="18"/>
        <v>0</v>
      </c>
      <c r="R74" s="253" t="s">
        <v>154</v>
      </c>
      <c r="S74" s="254"/>
      <c r="T74" s="254"/>
      <c r="U74" s="254"/>
      <c r="V74" s="255"/>
    </row>
    <row r="75" spans="1:22" s="3" customFormat="1" x14ac:dyDescent="0.2">
      <c r="A75" s="5" t="s">
        <v>106</v>
      </c>
      <c r="B75" s="5" t="s">
        <v>99</v>
      </c>
      <c r="C75" s="216"/>
      <c r="D75" s="217"/>
      <c r="E75" s="217"/>
      <c r="F75" s="217"/>
      <c r="G75" s="217"/>
      <c r="H75" s="218"/>
      <c r="I75" s="13"/>
      <c r="J75" s="13"/>
      <c r="M75" s="13"/>
      <c r="N75" s="13"/>
      <c r="O75" s="13">
        <f t="shared" si="17"/>
        <v>0</v>
      </c>
      <c r="P75" s="13">
        <f t="shared" si="18"/>
        <v>0</v>
      </c>
    </row>
    <row r="76" spans="1:22" s="3" customFormat="1" x14ac:dyDescent="0.2">
      <c r="A76" s="5" t="s">
        <v>107</v>
      </c>
      <c r="B76" s="5" t="s">
        <v>99</v>
      </c>
      <c r="C76" s="216"/>
      <c r="D76" s="217"/>
      <c r="E76" s="217"/>
      <c r="F76" s="217"/>
      <c r="G76" s="217"/>
      <c r="H76" s="218"/>
      <c r="I76" s="13"/>
      <c r="J76" s="13"/>
      <c r="M76" s="13"/>
      <c r="N76" s="13"/>
      <c r="O76" s="13">
        <f t="shared" si="17"/>
        <v>0</v>
      </c>
      <c r="P76" s="13">
        <f t="shared" si="18"/>
        <v>0</v>
      </c>
    </row>
    <row r="77" spans="1:22" s="3" customFormat="1" x14ac:dyDescent="0.2">
      <c r="A77" s="5" t="s">
        <v>108</v>
      </c>
      <c r="B77" s="5" t="s">
        <v>99</v>
      </c>
      <c r="C77" s="216"/>
      <c r="D77" s="217"/>
      <c r="E77" s="217"/>
      <c r="F77" s="217"/>
      <c r="G77" s="217"/>
      <c r="H77" s="218"/>
      <c r="I77" s="13"/>
      <c r="J77" s="13"/>
      <c r="M77" s="13"/>
      <c r="N77" s="13"/>
      <c r="O77" s="13">
        <f t="shared" si="17"/>
        <v>0</v>
      </c>
      <c r="P77" s="13">
        <f t="shared" si="18"/>
        <v>0</v>
      </c>
    </row>
    <row r="78" spans="1:22" s="3" customFormat="1" x14ac:dyDescent="0.2">
      <c r="A78" s="5" t="s">
        <v>109</v>
      </c>
      <c r="B78" s="5" t="s">
        <v>99</v>
      </c>
      <c r="C78" s="216"/>
      <c r="D78" s="217"/>
      <c r="E78" s="217"/>
      <c r="F78" s="217"/>
      <c r="G78" s="217"/>
      <c r="H78" s="218"/>
      <c r="I78" s="13"/>
      <c r="J78" s="13"/>
      <c r="M78" s="13"/>
      <c r="N78" s="13"/>
      <c r="O78" s="13">
        <f t="shared" si="17"/>
        <v>0</v>
      </c>
      <c r="P78" s="13">
        <f t="shared" si="18"/>
        <v>0</v>
      </c>
    </row>
    <row r="79" spans="1:22" s="3" customFormat="1" x14ac:dyDescent="0.2">
      <c r="A79" s="5" t="s">
        <v>110</v>
      </c>
      <c r="B79" s="5" t="s">
        <v>99</v>
      </c>
      <c r="C79" s="216"/>
      <c r="D79" s="217"/>
      <c r="E79" s="217"/>
      <c r="F79" s="217"/>
      <c r="G79" s="217"/>
      <c r="H79" s="218"/>
      <c r="I79" s="13"/>
      <c r="J79" s="13"/>
      <c r="M79" s="13"/>
      <c r="N79" s="13"/>
      <c r="O79" s="13">
        <f t="shared" si="17"/>
        <v>0</v>
      </c>
      <c r="P79" s="13">
        <f t="shared" si="18"/>
        <v>0</v>
      </c>
    </row>
    <row r="80" spans="1:22" s="3" customFormat="1" x14ac:dyDescent="0.2">
      <c r="A80" s="5" t="s">
        <v>111</v>
      </c>
      <c r="B80" s="5" t="s">
        <v>99</v>
      </c>
      <c r="C80" s="216"/>
      <c r="D80" s="217"/>
      <c r="E80" s="217"/>
      <c r="F80" s="217"/>
      <c r="G80" s="217"/>
      <c r="H80" s="218"/>
      <c r="I80" s="13"/>
      <c r="J80" s="13"/>
      <c r="M80" s="13"/>
      <c r="N80" s="13"/>
      <c r="O80" s="13">
        <f t="shared" si="17"/>
        <v>0</v>
      </c>
      <c r="P80" s="13">
        <f t="shared" si="18"/>
        <v>0</v>
      </c>
    </row>
    <row r="81" spans="1:29" s="3" customFormat="1" x14ac:dyDescent="0.2">
      <c r="A81" s="7" t="s">
        <v>5</v>
      </c>
      <c r="B81" s="7"/>
      <c r="C81" s="7"/>
      <c r="D81" s="7"/>
      <c r="E81" s="7"/>
      <c r="F81" s="7"/>
      <c r="G81" s="7"/>
      <c r="H81" s="7"/>
      <c r="I81" s="15">
        <f>TRUNC(ROUND(SUM(I35,I37:I41,I49,I59:I80),0),0)</f>
        <v>0</v>
      </c>
      <c r="J81" s="15">
        <f t="shared" ref="J81:N81" si="24">TRUNC(ROUND(SUM(J35,J37:J41,J49,J59:J80),0),0)</f>
        <v>0</v>
      </c>
      <c r="K81" s="15">
        <f t="shared" si="24"/>
        <v>0</v>
      </c>
      <c r="L81" s="15">
        <f t="shared" si="24"/>
        <v>0</v>
      </c>
      <c r="M81" s="15">
        <f t="shared" si="24"/>
        <v>0</v>
      </c>
      <c r="N81" s="15">
        <f t="shared" si="24"/>
        <v>0</v>
      </c>
      <c r="O81" s="15">
        <f>I81+K81+M81</f>
        <v>0</v>
      </c>
      <c r="P81" s="15">
        <f>J81+L81+N81</f>
        <v>0</v>
      </c>
    </row>
    <row r="82" spans="1:29" s="3" customFormat="1" x14ac:dyDescent="0.2">
      <c r="A82" s="10" t="s">
        <v>6</v>
      </c>
      <c r="B82" s="10"/>
      <c r="C82" s="10"/>
      <c r="D82" s="10"/>
      <c r="E82" s="10"/>
      <c r="F82" s="10"/>
      <c r="G82" s="10"/>
      <c r="H82" s="10"/>
      <c r="I82" s="12">
        <f>SUM(I53,I57,I81)</f>
        <v>0</v>
      </c>
      <c r="J82" s="12">
        <f>SUM(J54,J55,J81)</f>
        <v>0</v>
      </c>
      <c r="K82" s="12">
        <f>SUM(K53,K57,K81)</f>
        <v>0</v>
      </c>
      <c r="L82" s="12">
        <f>SUM(L54,L55,L81)</f>
        <v>0</v>
      </c>
      <c r="M82" s="12">
        <f>SUM(M53,M57,M81)</f>
        <v>0</v>
      </c>
      <c r="N82" s="12">
        <f>SUM(N54,N55,N81)</f>
        <v>0</v>
      </c>
      <c r="O82" s="12">
        <f>I82+K82+M82</f>
        <v>0</v>
      </c>
      <c r="P82" s="12">
        <f t="shared" si="18"/>
        <v>0</v>
      </c>
    </row>
    <row r="83" spans="1:29" s="3" customFormat="1" x14ac:dyDescent="0.2">
      <c r="A83" s="167" t="s">
        <v>156</v>
      </c>
      <c r="B83" s="168"/>
      <c r="C83" s="168"/>
      <c r="D83" s="168"/>
      <c r="E83" s="168"/>
      <c r="F83" s="168"/>
      <c r="G83" s="168"/>
      <c r="H83" s="168"/>
      <c r="I83" s="174" t="e">
        <f>I81/$O$81*$S$55</f>
        <v>#DIV/0!</v>
      </c>
      <c r="J83" s="12"/>
      <c r="K83" s="174" t="e">
        <f>K81/$O$81*$S$55</f>
        <v>#DIV/0!</v>
      </c>
      <c r="L83" s="174"/>
      <c r="M83" s="174" t="e">
        <f>M81/$O$81*$S$55</f>
        <v>#DIV/0!</v>
      </c>
      <c r="N83" s="12"/>
      <c r="O83" s="174" t="e">
        <f t="shared" ref="O83:O84" si="25">I83+K83+M83</f>
        <v>#DIV/0!</v>
      </c>
      <c r="P83" s="174">
        <f t="shared" si="18"/>
        <v>0</v>
      </c>
    </row>
    <row r="84" spans="1:29" s="3" customFormat="1" x14ac:dyDescent="0.2">
      <c r="A84" s="167" t="s">
        <v>157</v>
      </c>
      <c r="B84" s="168"/>
      <c r="C84" s="168"/>
      <c r="D84" s="168"/>
      <c r="E84" s="168"/>
      <c r="F84" s="168"/>
      <c r="G84" s="168"/>
      <c r="H84" s="168"/>
      <c r="I84" s="174" t="e">
        <f>I81+I83</f>
        <v>#DIV/0!</v>
      </c>
      <c r="J84" s="12"/>
      <c r="K84" s="174" t="e">
        <f>K81+K83</f>
        <v>#DIV/0!</v>
      </c>
      <c r="L84" s="174"/>
      <c r="M84" s="174" t="e">
        <f>M81+M83</f>
        <v>#DIV/0!</v>
      </c>
      <c r="N84" s="12"/>
      <c r="O84" s="174" t="e">
        <f t="shared" si="25"/>
        <v>#DIV/0!</v>
      </c>
      <c r="P84" s="174">
        <f t="shared" si="18"/>
        <v>0</v>
      </c>
      <c r="Q84" s="172" t="e">
        <f>IF(O82&lt;O84,O82,O84)</f>
        <v>#DIV/0!</v>
      </c>
      <c r="R84" s="173" t="s">
        <v>168</v>
      </c>
    </row>
    <row r="85" spans="1:29" s="116" customFormat="1" ht="23.25" x14ac:dyDescent="0.25">
      <c r="A85" s="196" t="s">
        <v>162</v>
      </c>
      <c r="B85" s="197"/>
      <c r="C85" s="197"/>
      <c r="D85" s="197"/>
      <c r="E85" s="197"/>
      <c r="F85" s="197"/>
      <c r="G85" s="197"/>
      <c r="H85" s="197"/>
      <c r="I85" s="197"/>
      <c r="J85" s="197"/>
      <c r="K85" s="197"/>
      <c r="L85" s="197"/>
      <c r="M85" s="197"/>
      <c r="N85" s="197"/>
      <c r="O85" s="197"/>
      <c r="P85" s="197"/>
    </row>
    <row r="86" spans="1:29" s="3" customFormat="1" ht="23.25" customHeight="1" x14ac:dyDescent="0.2">
      <c r="A86" s="256" t="s">
        <v>53</v>
      </c>
      <c r="B86" s="263"/>
      <c r="C86" s="263"/>
      <c r="D86" s="263"/>
      <c r="E86" s="263"/>
      <c r="F86" s="263"/>
      <c r="G86" s="263"/>
      <c r="H86" s="263"/>
      <c r="I86" s="263"/>
      <c r="J86" s="263"/>
      <c r="K86" s="263"/>
      <c r="L86" s="263"/>
      <c r="M86" s="263"/>
      <c r="N86" s="263"/>
      <c r="O86" s="263"/>
      <c r="P86" s="263"/>
    </row>
    <row r="87" spans="1:29" s="3" customFormat="1" x14ac:dyDescent="0.2">
      <c r="X87" s="3" t="s">
        <v>62</v>
      </c>
    </row>
    <row r="88" spans="1:29" s="3" customFormat="1" x14ac:dyDescent="0.2">
      <c r="B88" s="194" t="s">
        <v>130</v>
      </c>
      <c r="C88" s="194"/>
      <c r="D88" s="194"/>
      <c r="E88" s="194"/>
      <c r="G88" s="194" t="s">
        <v>131</v>
      </c>
      <c r="H88" s="194"/>
      <c r="I88" s="194"/>
      <c r="J88" s="47"/>
      <c r="K88" s="264" t="s">
        <v>132</v>
      </c>
      <c r="L88" s="264"/>
      <c r="M88" s="264"/>
      <c r="N88" s="47"/>
      <c r="O88" s="47"/>
      <c r="X88" s="84" t="str">
        <f>+I7</f>
        <v>Year 1</v>
      </c>
      <c r="Y88" s="84"/>
      <c r="Z88" s="84" t="str">
        <f>+K7</f>
        <v>Year 2</v>
      </c>
      <c r="AA88" s="84"/>
      <c r="AB88" s="84" t="str">
        <f>+M7</f>
        <v>Year 3</v>
      </c>
      <c r="AC88" s="84"/>
    </row>
    <row r="89" spans="1:29" s="3" customFormat="1" x14ac:dyDescent="0.2">
      <c r="B89" s="112" t="s">
        <v>124</v>
      </c>
      <c r="C89" s="112" t="s">
        <v>125</v>
      </c>
      <c r="D89" s="195" t="s">
        <v>126</v>
      </c>
      <c r="E89" s="195"/>
      <c r="G89" s="112" t="s">
        <v>124</v>
      </c>
      <c r="H89" s="112" t="s">
        <v>125</v>
      </c>
      <c r="I89" s="112" t="s">
        <v>126</v>
      </c>
      <c r="K89" s="112" t="s">
        <v>124</v>
      </c>
      <c r="L89" s="112" t="s">
        <v>125</v>
      </c>
      <c r="M89" s="112" t="s">
        <v>126</v>
      </c>
      <c r="N89" s="45"/>
      <c r="O89" s="45"/>
      <c r="W89" s="3" t="s">
        <v>61</v>
      </c>
      <c r="X89" s="66" t="str">
        <f t="shared" ref="X89:AC89" si="26">I8</f>
        <v>Sponsor</v>
      </c>
      <c r="Y89" s="66" t="str">
        <f t="shared" si="26"/>
        <v>UA</v>
      </c>
      <c r="Z89" s="66" t="str">
        <f t="shared" si="26"/>
        <v>Sponsor</v>
      </c>
      <c r="AA89" s="66" t="str">
        <f t="shared" si="26"/>
        <v>UA</v>
      </c>
      <c r="AB89" s="66" t="str">
        <f t="shared" si="26"/>
        <v>Sponsor</v>
      </c>
      <c r="AC89" s="66" t="str">
        <f t="shared" si="26"/>
        <v>UA</v>
      </c>
    </row>
    <row r="90" spans="1:29" s="3" customFormat="1" x14ac:dyDescent="0.2">
      <c r="B90" s="45">
        <f t="shared" ref="B90:B99" si="27">+I71</f>
        <v>0</v>
      </c>
      <c r="C90" s="3">
        <f>X90*D57</f>
        <v>0</v>
      </c>
      <c r="D90" s="193">
        <f>B90+C90</f>
        <v>0</v>
      </c>
      <c r="E90" s="193"/>
      <c r="F90"/>
      <c r="G90" s="45">
        <f t="shared" ref="G90:G99" si="28">+K71</f>
        <v>0</v>
      </c>
      <c r="H90" s="45">
        <f>Z90*D57</f>
        <v>0</v>
      </c>
      <c r="I90" s="45">
        <f>G90+H90</f>
        <v>0</v>
      </c>
      <c r="K90" s="45">
        <f t="shared" ref="K90:K99" si="29">+M71</f>
        <v>0</v>
      </c>
      <c r="L90" s="3">
        <f>AB90*D57</f>
        <v>0</v>
      </c>
      <c r="M90" s="45">
        <f>K90+L90</f>
        <v>0</v>
      </c>
      <c r="N90" s="45"/>
      <c r="O90" s="45"/>
      <c r="W90" s="3" t="str">
        <f t="shared" ref="W90:W99" si="30">IF(C71=0,"None",C71)</f>
        <v>None</v>
      </c>
      <c r="X90" s="13">
        <f t="shared" ref="X90:X99" si="31">(IF(OR(I71=0,I71=""),0,(IF(I71&lt;=25000,I71,25000))))</f>
        <v>0</v>
      </c>
      <c r="Y90" s="13">
        <f t="shared" ref="Y90:Y99" si="32">(IF(OR(J71=0,J71=""),0,(IF(J71&lt;=25000,J71,25000))))</f>
        <v>0</v>
      </c>
      <c r="Z90" s="13">
        <f t="shared" ref="Z90:Z99" si="33">IF(Z$124="N/A",0,IF(OR(K71=0,K71=""),0,(IF(I71+K71&lt;=25000,K71,25000-X90))))</f>
        <v>0</v>
      </c>
      <c r="AA90" s="13">
        <f t="shared" ref="AA90:AA99" si="34">IF(AA$124="N/A",0,IF(OR(L71=0,L71=""),0,(IF(J71+L71&lt;=25000,L71,25000-Y90))))</f>
        <v>0</v>
      </c>
      <c r="AB90" s="13">
        <f t="shared" ref="AB90:AB99" si="35">IF(AB$124="N/A",0,IF(OR(M71=0,M71=""),0,(IF(I71+K71+M71&lt;=25000,M71,25000-X90-Z90))))</f>
        <v>0</v>
      </c>
      <c r="AC90" s="13">
        <f t="shared" ref="AC90:AC99" si="36">IF(AC$124="N/A",0,IF(OR(N71=0,N71=""),0,(IF(J71+L71+N71&lt;=25000,N71,25000-Y90-AA90))))</f>
        <v>0</v>
      </c>
    </row>
    <row r="91" spans="1:29" s="3" customFormat="1" x14ac:dyDescent="0.2">
      <c r="B91" s="45">
        <f t="shared" si="27"/>
        <v>0</v>
      </c>
      <c r="C91" s="3">
        <f>X91*D57</f>
        <v>0</v>
      </c>
      <c r="D91" s="193">
        <f t="shared" ref="D91:D99" si="37">B91+C91</f>
        <v>0</v>
      </c>
      <c r="E91" s="193"/>
      <c r="F91"/>
      <c r="G91" s="45">
        <f t="shared" si="28"/>
        <v>0</v>
      </c>
      <c r="H91" s="45">
        <f>Z91*D57</f>
        <v>0</v>
      </c>
      <c r="I91" s="45">
        <f t="shared" ref="I91:I99" si="38">G91+H91</f>
        <v>0</v>
      </c>
      <c r="K91" s="45">
        <f t="shared" si="29"/>
        <v>0</v>
      </c>
      <c r="L91" s="3">
        <f>AB91*D57</f>
        <v>0</v>
      </c>
      <c r="M91" s="45">
        <f>K91+L91</f>
        <v>0</v>
      </c>
      <c r="N91" s="45"/>
      <c r="O91" s="45"/>
      <c r="W91" s="3" t="str">
        <f t="shared" si="30"/>
        <v>None</v>
      </c>
      <c r="X91" s="13">
        <f t="shared" si="31"/>
        <v>0</v>
      </c>
      <c r="Y91" s="13">
        <f t="shared" si="32"/>
        <v>0</v>
      </c>
      <c r="Z91" s="13">
        <f t="shared" si="33"/>
        <v>0</v>
      </c>
      <c r="AA91" s="13">
        <f t="shared" si="34"/>
        <v>0</v>
      </c>
      <c r="AB91" s="13">
        <f t="shared" si="35"/>
        <v>0</v>
      </c>
      <c r="AC91" s="13">
        <f t="shared" si="36"/>
        <v>0</v>
      </c>
    </row>
    <row r="92" spans="1:29" s="3" customFormat="1" x14ac:dyDescent="0.2">
      <c r="A92" s="4"/>
      <c r="B92" s="45">
        <f t="shared" si="27"/>
        <v>0</v>
      </c>
      <c r="C92" s="3">
        <f>X92*D57</f>
        <v>0</v>
      </c>
      <c r="D92" s="193">
        <f t="shared" si="37"/>
        <v>0</v>
      </c>
      <c r="E92" s="193"/>
      <c r="F92"/>
      <c r="G92" s="45">
        <f t="shared" si="28"/>
        <v>0</v>
      </c>
      <c r="H92" s="45">
        <f>Z92*D57</f>
        <v>0</v>
      </c>
      <c r="I92" s="45">
        <f t="shared" si="38"/>
        <v>0</v>
      </c>
      <c r="K92" s="45">
        <f t="shared" si="29"/>
        <v>0</v>
      </c>
      <c r="L92" s="3">
        <f>AB92*D57</f>
        <v>0</v>
      </c>
      <c r="M92" s="45">
        <f t="shared" ref="M92:M99" si="39">K92+L92</f>
        <v>0</v>
      </c>
      <c r="N92" s="52"/>
      <c r="O92" s="52"/>
      <c r="W92" s="3" t="str">
        <f t="shared" si="30"/>
        <v>None</v>
      </c>
      <c r="X92" s="13">
        <f t="shared" si="31"/>
        <v>0</v>
      </c>
      <c r="Y92" s="13">
        <f t="shared" si="32"/>
        <v>0</v>
      </c>
      <c r="Z92" s="13">
        <f t="shared" si="33"/>
        <v>0</v>
      </c>
      <c r="AA92" s="13">
        <f t="shared" si="34"/>
        <v>0</v>
      </c>
      <c r="AB92" s="13">
        <f t="shared" si="35"/>
        <v>0</v>
      </c>
      <c r="AC92" s="13">
        <f t="shared" si="36"/>
        <v>0</v>
      </c>
    </row>
    <row r="93" spans="1:29" s="3" customFormat="1" x14ac:dyDescent="0.2">
      <c r="A93" s="2"/>
      <c r="B93" s="45">
        <f t="shared" si="27"/>
        <v>0</v>
      </c>
      <c r="C93" s="3">
        <f>X93*D57</f>
        <v>0</v>
      </c>
      <c r="D93" s="193">
        <f t="shared" si="37"/>
        <v>0</v>
      </c>
      <c r="E93" s="193"/>
      <c r="F93"/>
      <c r="G93" s="45">
        <f t="shared" si="28"/>
        <v>0</v>
      </c>
      <c r="H93" s="45">
        <f>Z93*D57</f>
        <v>0</v>
      </c>
      <c r="I93" s="45">
        <f t="shared" si="38"/>
        <v>0</v>
      </c>
      <c r="K93" s="45">
        <f t="shared" si="29"/>
        <v>0</v>
      </c>
      <c r="L93" s="3">
        <f>AB93*D57</f>
        <v>0</v>
      </c>
      <c r="M93" s="45">
        <f t="shared" si="39"/>
        <v>0</v>
      </c>
      <c r="N93" s="53"/>
      <c r="O93" s="53"/>
      <c r="W93" s="3" t="str">
        <f t="shared" si="30"/>
        <v>None</v>
      </c>
      <c r="X93" s="13">
        <f t="shared" si="31"/>
        <v>0</v>
      </c>
      <c r="Y93" s="13">
        <f t="shared" si="32"/>
        <v>0</v>
      </c>
      <c r="Z93" s="13">
        <f t="shared" si="33"/>
        <v>0</v>
      </c>
      <c r="AA93" s="13">
        <f t="shared" si="34"/>
        <v>0</v>
      </c>
      <c r="AB93" s="13">
        <f t="shared" si="35"/>
        <v>0</v>
      </c>
      <c r="AC93" s="13">
        <f t="shared" si="36"/>
        <v>0</v>
      </c>
    </row>
    <row r="94" spans="1:29" s="3" customFormat="1" x14ac:dyDescent="0.2">
      <c r="B94" s="45">
        <f t="shared" si="27"/>
        <v>0</v>
      </c>
      <c r="C94" s="3">
        <f>X94*D57</f>
        <v>0</v>
      </c>
      <c r="D94" s="193">
        <f t="shared" si="37"/>
        <v>0</v>
      </c>
      <c r="E94" s="193"/>
      <c r="F94"/>
      <c r="G94" s="45">
        <f t="shared" si="28"/>
        <v>0</v>
      </c>
      <c r="H94" s="45">
        <f>Z94*D57</f>
        <v>0</v>
      </c>
      <c r="I94" s="45">
        <f t="shared" si="38"/>
        <v>0</v>
      </c>
      <c r="K94" s="45">
        <f t="shared" si="29"/>
        <v>0</v>
      </c>
      <c r="L94" s="3">
        <f>AB94*D57</f>
        <v>0</v>
      </c>
      <c r="M94" s="45">
        <f t="shared" si="39"/>
        <v>0</v>
      </c>
      <c r="N94" s="45"/>
      <c r="O94" s="45"/>
      <c r="W94" s="3" t="str">
        <f t="shared" si="30"/>
        <v>None</v>
      </c>
      <c r="X94" s="13">
        <f t="shared" si="31"/>
        <v>0</v>
      </c>
      <c r="Y94" s="13">
        <f t="shared" si="32"/>
        <v>0</v>
      </c>
      <c r="Z94" s="13">
        <f t="shared" si="33"/>
        <v>0</v>
      </c>
      <c r="AA94" s="13">
        <f t="shared" si="34"/>
        <v>0</v>
      </c>
      <c r="AB94" s="13">
        <f t="shared" si="35"/>
        <v>0</v>
      </c>
      <c r="AC94" s="13">
        <f t="shared" si="36"/>
        <v>0</v>
      </c>
    </row>
    <row r="95" spans="1:29" s="3" customFormat="1" x14ac:dyDescent="0.2">
      <c r="B95" s="45">
        <f t="shared" si="27"/>
        <v>0</v>
      </c>
      <c r="C95" s="3">
        <f>X95*D57</f>
        <v>0</v>
      </c>
      <c r="D95" s="193">
        <f t="shared" si="37"/>
        <v>0</v>
      </c>
      <c r="E95" s="193"/>
      <c r="F95"/>
      <c r="G95" s="45">
        <f t="shared" si="28"/>
        <v>0</v>
      </c>
      <c r="H95" s="45">
        <f>Z95*D57</f>
        <v>0</v>
      </c>
      <c r="I95" s="45">
        <f t="shared" si="38"/>
        <v>0</v>
      </c>
      <c r="K95" s="45">
        <f t="shared" si="29"/>
        <v>0</v>
      </c>
      <c r="L95" s="3">
        <f>AB95*D57</f>
        <v>0</v>
      </c>
      <c r="M95" s="45">
        <f t="shared" si="39"/>
        <v>0</v>
      </c>
      <c r="N95" s="45"/>
      <c r="O95" s="45"/>
      <c r="W95" s="3" t="str">
        <f t="shared" si="30"/>
        <v>None</v>
      </c>
      <c r="X95" s="13">
        <f t="shared" si="31"/>
        <v>0</v>
      </c>
      <c r="Y95" s="13">
        <f t="shared" si="32"/>
        <v>0</v>
      </c>
      <c r="Z95" s="13">
        <f t="shared" si="33"/>
        <v>0</v>
      </c>
      <c r="AA95" s="13">
        <f t="shared" si="34"/>
        <v>0</v>
      </c>
      <c r="AB95" s="13">
        <f t="shared" si="35"/>
        <v>0</v>
      </c>
      <c r="AC95" s="13">
        <f t="shared" si="36"/>
        <v>0</v>
      </c>
    </row>
    <row r="96" spans="1:29" s="3" customFormat="1" x14ac:dyDescent="0.2">
      <c r="B96" s="45">
        <f t="shared" si="27"/>
        <v>0</v>
      </c>
      <c r="C96" s="3">
        <f>X96*D57</f>
        <v>0</v>
      </c>
      <c r="D96" s="193">
        <f t="shared" si="37"/>
        <v>0</v>
      </c>
      <c r="E96" s="193"/>
      <c r="F96"/>
      <c r="G96" s="45">
        <f t="shared" si="28"/>
        <v>0</v>
      </c>
      <c r="H96" s="45">
        <f>Z96*D57</f>
        <v>0</v>
      </c>
      <c r="I96" s="45">
        <f t="shared" si="38"/>
        <v>0</v>
      </c>
      <c r="K96" s="45">
        <f t="shared" si="29"/>
        <v>0</v>
      </c>
      <c r="L96" s="3">
        <f>AB96*D57</f>
        <v>0</v>
      </c>
      <c r="M96" s="45">
        <f t="shared" si="39"/>
        <v>0</v>
      </c>
      <c r="N96" s="45"/>
      <c r="O96" s="45"/>
      <c r="W96" s="3" t="str">
        <f t="shared" si="30"/>
        <v>None</v>
      </c>
      <c r="X96" s="13">
        <f t="shared" si="31"/>
        <v>0</v>
      </c>
      <c r="Y96" s="13">
        <f t="shared" si="32"/>
        <v>0</v>
      </c>
      <c r="Z96" s="13">
        <f t="shared" si="33"/>
        <v>0</v>
      </c>
      <c r="AA96" s="13">
        <f t="shared" si="34"/>
        <v>0</v>
      </c>
      <c r="AB96" s="13">
        <f t="shared" si="35"/>
        <v>0</v>
      </c>
      <c r="AC96" s="13">
        <f t="shared" si="36"/>
        <v>0</v>
      </c>
    </row>
    <row r="97" spans="2:29" s="3" customFormat="1" x14ac:dyDescent="0.2">
      <c r="B97" s="45">
        <f t="shared" si="27"/>
        <v>0</v>
      </c>
      <c r="C97" s="3">
        <f>X97*D57</f>
        <v>0</v>
      </c>
      <c r="D97" s="193">
        <f t="shared" si="37"/>
        <v>0</v>
      </c>
      <c r="E97" s="193"/>
      <c r="F97"/>
      <c r="G97" s="45">
        <f t="shared" si="28"/>
        <v>0</v>
      </c>
      <c r="H97" s="45">
        <f>Z97*D57</f>
        <v>0</v>
      </c>
      <c r="I97" s="45">
        <f t="shared" si="38"/>
        <v>0</v>
      </c>
      <c r="K97" s="45">
        <f t="shared" si="29"/>
        <v>0</v>
      </c>
      <c r="L97" s="3">
        <f>AB97*D57</f>
        <v>0</v>
      </c>
      <c r="M97" s="45">
        <f t="shared" si="39"/>
        <v>0</v>
      </c>
      <c r="N97" s="45"/>
      <c r="O97" s="45"/>
      <c r="W97" s="3" t="str">
        <f t="shared" si="30"/>
        <v>None</v>
      </c>
      <c r="X97" s="13">
        <f t="shared" si="31"/>
        <v>0</v>
      </c>
      <c r="Y97" s="13">
        <f t="shared" si="32"/>
        <v>0</v>
      </c>
      <c r="Z97" s="13">
        <f t="shared" si="33"/>
        <v>0</v>
      </c>
      <c r="AA97" s="13">
        <f t="shared" si="34"/>
        <v>0</v>
      </c>
      <c r="AB97" s="13">
        <f t="shared" si="35"/>
        <v>0</v>
      </c>
      <c r="AC97" s="13">
        <f t="shared" si="36"/>
        <v>0</v>
      </c>
    </row>
    <row r="98" spans="2:29" s="3" customFormat="1" x14ac:dyDescent="0.2">
      <c r="B98" s="45">
        <f t="shared" si="27"/>
        <v>0</v>
      </c>
      <c r="C98" s="3">
        <f>X98*D57</f>
        <v>0</v>
      </c>
      <c r="D98" s="193">
        <f t="shared" si="37"/>
        <v>0</v>
      </c>
      <c r="E98" s="193"/>
      <c r="F98"/>
      <c r="G98" s="45">
        <f t="shared" si="28"/>
        <v>0</v>
      </c>
      <c r="H98" s="45">
        <f>Z98*D57</f>
        <v>0</v>
      </c>
      <c r="I98" s="45">
        <f t="shared" si="38"/>
        <v>0</v>
      </c>
      <c r="K98" s="45">
        <f t="shared" si="29"/>
        <v>0</v>
      </c>
      <c r="L98" s="3">
        <f>AB98*D57</f>
        <v>0</v>
      </c>
      <c r="M98" s="45">
        <f t="shared" si="39"/>
        <v>0</v>
      </c>
      <c r="N98" s="45"/>
      <c r="O98" s="45"/>
      <c r="W98" s="3" t="str">
        <f t="shared" si="30"/>
        <v>None</v>
      </c>
      <c r="X98" s="13">
        <f t="shared" si="31"/>
        <v>0</v>
      </c>
      <c r="Y98" s="13">
        <f t="shared" si="32"/>
        <v>0</v>
      </c>
      <c r="Z98" s="13">
        <f t="shared" si="33"/>
        <v>0</v>
      </c>
      <c r="AA98" s="13">
        <f t="shared" si="34"/>
        <v>0</v>
      </c>
      <c r="AB98" s="13">
        <f t="shared" si="35"/>
        <v>0</v>
      </c>
      <c r="AC98" s="13">
        <f t="shared" si="36"/>
        <v>0</v>
      </c>
    </row>
    <row r="99" spans="2:29" s="3" customFormat="1" x14ac:dyDescent="0.2">
      <c r="B99" s="45">
        <f t="shared" si="27"/>
        <v>0</v>
      </c>
      <c r="C99" s="3">
        <f>X99*D57</f>
        <v>0</v>
      </c>
      <c r="D99" s="193">
        <f t="shared" si="37"/>
        <v>0</v>
      </c>
      <c r="E99" s="193"/>
      <c r="F99"/>
      <c r="G99" s="45">
        <f t="shared" si="28"/>
        <v>0</v>
      </c>
      <c r="H99" s="45">
        <f>Z99*D57</f>
        <v>0</v>
      </c>
      <c r="I99" s="45">
        <f t="shared" si="38"/>
        <v>0</v>
      </c>
      <c r="K99" s="45">
        <f t="shared" si="29"/>
        <v>0</v>
      </c>
      <c r="L99" s="3">
        <f>AB99*D57</f>
        <v>0</v>
      </c>
      <c r="M99" s="45">
        <f t="shared" si="39"/>
        <v>0</v>
      </c>
      <c r="N99" s="45"/>
      <c r="O99" s="45"/>
      <c r="W99" s="3" t="str">
        <f t="shared" si="30"/>
        <v>None</v>
      </c>
      <c r="X99" s="13">
        <f t="shared" si="31"/>
        <v>0</v>
      </c>
      <c r="Y99" s="13">
        <f t="shared" si="32"/>
        <v>0</v>
      </c>
      <c r="Z99" s="13">
        <f t="shared" si="33"/>
        <v>0</v>
      </c>
      <c r="AA99" s="13">
        <f t="shared" si="34"/>
        <v>0</v>
      </c>
      <c r="AB99" s="13">
        <f t="shared" si="35"/>
        <v>0</v>
      </c>
      <c r="AC99" s="13">
        <f t="shared" si="36"/>
        <v>0</v>
      </c>
    </row>
    <row r="100" spans="2:29" s="3" customFormat="1" ht="13.5" thickBot="1" x14ac:dyDescent="0.25">
      <c r="I100" s="45"/>
      <c r="J100" s="45"/>
      <c r="K100" s="45"/>
      <c r="L100" s="45"/>
      <c r="M100" s="45"/>
      <c r="N100" s="45"/>
      <c r="O100" s="45"/>
      <c r="X100" s="31">
        <f t="shared" ref="X100:AC100" si="40">SUM(X90:X99)</f>
        <v>0</v>
      </c>
      <c r="Y100" s="31">
        <f t="shared" si="40"/>
        <v>0</v>
      </c>
      <c r="Z100" s="31">
        <f t="shared" si="40"/>
        <v>0</v>
      </c>
      <c r="AA100" s="31">
        <f t="shared" si="40"/>
        <v>0</v>
      </c>
      <c r="AB100" s="31">
        <f t="shared" si="40"/>
        <v>0</v>
      </c>
      <c r="AC100" s="31">
        <f t="shared" si="40"/>
        <v>0</v>
      </c>
    </row>
    <row r="101" spans="2:29" s="3" customFormat="1" ht="13.5" thickTop="1" x14ac:dyDescent="0.2">
      <c r="I101" s="45"/>
      <c r="J101" s="45"/>
      <c r="K101" s="45"/>
      <c r="L101" s="45"/>
      <c r="M101" s="45"/>
      <c r="N101" s="45"/>
      <c r="O101" s="45"/>
    </row>
    <row r="102" spans="2:29" s="3" customFormat="1" x14ac:dyDescent="0.2">
      <c r="I102" s="45"/>
      <c r="J102" s="45"/>
      <c r="K102" s="45"/>
      <c r="L102" s="45"/>
      <c r="M102" s="45"/>
      <c r="N102" s="45"/>
      <c r="O102" s="45"/>
    </row>
    <row r="103" spans="2:29" s="3" customFormat="1" x14ac:dyDescent="0.2">
      <c r="I103" s="45"/>
      <c r="J103" s="45"/>
      <c r="K103" s="45"/>
      <c r="L103" s="45"/>
      <c r="M103" s="45"/>
      <c r="N103" s="45"/>
      <c r="O103" s="45"/>
    </row>
    <row r="104" spans="2:29" s="3" customFormat="1" x14ac:dyDescent="0.2">
      <c r="I104" s="45"/>
      <c r="J104" s="45"/>
      <c r="K104" s="45"/>
      <c r="L104" s="45"/>
      <c r="M104" s="45"/>
      <c r="N104" s="45"/>
      <c r="O104" s="45"/>
    </row>
    <row r="105" spans="2:29" s="3" customFormat="1" x14ac:dyDescent="0.2">
      <c r="I105" s="45"/>
      <c r="J105" s="45"/>
      <c r="K105" s="45"/>
      <c r="L105" s="45"/>
      <c r="M105" s="45"/>
      <c r="N105" s="45"/>
      <c r="O105" s="45"/>
    </row>
    <row r="106" spans="2:29" s="3" customFormat="1" x14ac:dyDescent="0.2">
      <c r="I106" s="45"/>
      <c r="J106" s="45"/>
      <c r="K106" s="45"/>
      <c r="L106" s="45"/>
      <c r="M106" s="45"/>
      <c r="N106" s="45"/>
      <c r="O106" s="45"/>
    </row>
    <row r="107" spans="2:29" s="3" customFormat="1" x14ac:dyDescent="0.2">
      <c r="I107" s="45"/>
      <c r="J107" s="45"/>
      <c r="K107" s="45"/>
      <c r="L107" s="45"/>
      <c r="M107" s="45"/>
      <c r="N107" s="45"/>
      <c r="O107" s="45"/>
    </row>
    <row r="108" spans="2:29" s="3" customFormat="1" x14ac:dyDescent="0.2">
      <c r="O108" s="46"/>
    </row>
    <row r="109" spans="2:29" s="3" customFormat="1" x14ac:dyDescent="0.2">
      <c r="O109" s="46"/>
    </row>
    <row r="110" spans="2:29" s="3" customFormat="1" x14ac:dyDescent="0.2">
      <c r="O110" s="46"/>
    </row>
    <row r="111" spans="2:29" s="3" customFormat="1" x14ac:dyDescent="0.2">
      <c r="O111" s="46"/>
    </row>
    <row r="112" spans="2:29" s="3" customFormat="1" x14ac:dyDescent="0.2">
      <c r="O112" s="46"/>
    </row>
    <row r="113" spans="15:15" s="3" customFormat="1" x14ac:dyDescent="0.2">
      <c r="O113" s="46"/>
    </row>
    <row r="114" spans="15:15" s="3" customFormat="1" x14ac:dyDescent="0.2">
      <c r="O114" s="46"/>
    </row>
    <row r="115" spans="15:15" s="3" customFormat="1" x14ac:dyDescent="0.2">
      <c r="O115" s="46"/>
    </row>
    <row r="116" spans="15:15" s="3" customFormat="1" x14ac:dyDescent="0.2">
      <c r="O116" s="46"/>
    </row>
    <row r="117" spans="15:15" s="3" customFormat="1" x14ac:dyDescent="0.2">
      <c r="O117" s="46"/>
    </row>
    <row r="118" spans="15:15" s="3" customFormat="1" x14ac:dyDescent="0.2">
      <c r="O118" s="46"/>
    </row>
    <row r="119" spans="15:15" s="3" customFormat="1" x14ac:dyDescent="0.2">
      <c r="O119" s="46"/>
    </row>
    <row r="120" spans="15:15" s="3" customFormat="1" x14ac:dyDescent="0.2">
      <c r="O120" s="46"/>
    </row>
    <row r="121" spans="15:15" s="3" customFormat="1" x14ac:dyDescent="0.2">
      <c r="O121" s="46"/>
    </row>
    <row r="122" spans="15:15" s="3" customFormat="1" x14ac:dyDescent="0.2">
      <c r="O122" s="46"/>
    </row>
    <row r="123" spans="15:15" s="3" customFormat="1" x14ac:dyDescent="0.2">
      <c r="O123" s="46"/>
    </row>
    <row r="124" spans="15:15" s="3" customFormat="1" x14ac:dyDescent="0.2">
      <c r="O124" s="46"/>
    </row>
    <row r="125" spans="15:15" s="3" customFormat="1" x14ac:dyDescent="0.2">
      <c r="O125" s="46"/>
    </row>
    <row r="126" spans="15:15" s="3" customFormat="1" x14ac:dyDescent="0.2">
      <c r="O126" s="46"/>
    </row>
    <row r="127" spans="15:15" s="3" customFormat="1" x14ac:dyDescent="0.2">
      <c r="O127" s="46"/>
    </row>
    <row r="128" spans="15:15" s="3" customFormat="1" x14ac:dyDescent="0.2">
      <c r="O128" s="46"/>
    </row>
    <row r="129" spans="15:260" s="3" customFormat="1" x14ac:dyDescent="0.2">
      <c r="O129" s="46"/>
    </row>
    <row r="130" spans="15:260" s="3" customFormat="1" x14ac:dyDescent="0.2">
      <c r="O130" s="46"/>
      <c r="X130" s="194"/>
      <c r="Y130" s="194"/>
      <c r="Z130" s="194"/>
      <c r="AA130" s="194"/>
      <c r="AB130" s="194"/>
      <c r="AC130" s="194"/>
      <c r="AD130" s="194"/>
      <c r="AE130" s="194"/>
      <c r="AF130" s="194"/>
      <c r="AG130" s="194"/>
      <c r="AH130" s="84"/>
      <c r="AI130" s="84"/>
      <c r="AL130" s="84"/>
      <c r="AM130" s="84"/>
    </row>
    <row r="131" spans="15:260" s="3" customFormat="1" x14ac:dyDescent="0.2">
      <c r="O131" s="46"/>
      <c r="X131" s="66"/>
      <c r="Y131" s="66"/>
      <c r="Z131" s="66"/>
      <c r="AA131" s="66"/>
      <c r="AB131" s="66"/>
      <c r="AC131" s="66"/>
      <c r="AD131" s="66"/>
      <c r="AE131" s="66"/>
      <c r="AF131" s="66"/>
      <c r="AG131" s="66"/>
      <c r="AH131" s="66"/>
      <c r="AI131" s="66"/>
      <c r="AL131" s="66"/>
      <c r="AM131" s="66"/>
      <c r="IZ131" s="45"/>
    </row>
    <row r="132" spans="15:260" s="3" customFormat="1" x14ac:dyDescent="0.2">
      <c r="O132" s="46"/>
      <c r="X132" s="13"/>
      <c r="Y132" s="13"/>
      <c r="Z132" s="13"/>
      <c r="AA132" s="13"/>
      <c r="AB132" s="13"/>
      <c r="AC132" s="13"/>
      <c r="AD132" s="13"/>
      <c r="AE132" s="13"/>
      <c r="AF132" s="13"/>
      <c r="AG132" s="13"/>
    </row>
    <row r="133" spans="15:260" s="3" customFormat="1" x14ac:dyDescent="0.2">
      <c r="O133" s="46"/>
      <c r="X133" s="13"/>
      <c r="Y133" s="13"/>
      <c r="Z133" s="13"/>
      <c r="AA133" s="13"/>
      <c r="AB133" s="13"/>
      <c r="AC133" s="13"/>
      <c r="AD133" s="13"/>
      <c r="AE133" s="13"/>
      <c r="AF133" s="13"/>
      <c r="AG133" s="13"/>
    </row>
    <row r="134" spans="15:260" s="3" customFormat="1" x14ac:dyDescent="0.2">
      <c r="O134" s="46"/>
      <c r="X134" s="13"/>
      <c r="Y134" s="13"/>
      <c r="Z134" s="13"/>
      <c r="AA134" s="13"/>
      <c r="AB134" s="13"/>
      <c r="AC134" s="13"/>
      <c r="AD134" s="13"/>
      <c r="AE134" s="13"/>
      <c r="AF134" s="13"/>
      <c r="AG134" s="13"/>
    </row>
    <row r="135" spans="15:260" s="3" customFormat="1" x14ac:dyDescent="0.2">
      <c r="O135" s="46"/>
      <c r="X135" s="13"/>
      <c r="Y135" s="13"/>
      <c r="Z135" s="13"/>
      <c r="AA135" s="13"/>
      <c r="AB135" s="13"/>
      <c r="AC135" s="13"/>
      <c r="AD135" s="13"/>
      <c r="AE135" s="13"/>
      <c r="AF135" s="13"/>
      <c r="AG135" s="13"/>
    </row>
    <row r="136" spans="15:260" s="3" customFormat="1" x14ac:dyDescent="0.2">
      <c r="O136" s="46"/>
      <c r="X136" s="13"/>
      <c r="Y136" s="13"/>
      <c r="Z136" s="13"/>
      <c r="AA136" s="13"/>
      <c r="AB136" s="13"/>
      <c r="AC136" s="13"/>
      <c r="AD136" s="13"/>
      <c r="AE136" s="13"/>
      <c r="AF136" s="13"/>
      <c r="AG136" s="13"/>
      <c r="AH136" s="53"/>
      <c r="AI136" s="53"/>
      <c r="AL136" s="53"/>
      <c r="AM136" s="53"/>
    </row>
    <row r="137" spans="15:260" s="3" customFormat="1" x14ac:dyDescent="0.2">
      <c r="O137" s="46"/>
      <c r="X137" s="13"/>
      <c r="Y137" s="13"/>
      <c r="Z137" s="13"/>
      <c r="AA137" s="13"/>
      <c r="AB137" s="13"/>
      <c r="AC137" s="13"/>
      <c r="AD137" s="13"/>
      <c r="AE137" s="13"/>
      <c r="AF137" s="13"/>
      <c r="AG137" s="13"/>
    </row>
    <row r="138" spans="15:260" s="3" customFormat="1" x14ac:dyDescent="0.2">
      <c r="O138" s="46"/>
      <c r="X138" s="13"/>
      <c r="Y138" s="13"/>
      <c r="Z138" s="13"/>
      <c r="AA138" s="13"/>
      <c r="AB138" s="13"/>
      <c r="AC138" s="13"/>
      <c r="AD138" s="13"/>
      <c r="AE138" s="13"/>
      <c r="AF138" s="13"/>
      <c r="AG138" s="13"/>
    </row>
    <row r="139" spans="15:260" s="3" customFormat="1" x14ac:dyDescent="0.2">
      <c r="O139" s="46"/>
      <c r="X139" s="13"/>
      <c r="Y139" s="13"/>
      <c r="Z139" s="13"/>
      <c r="AA139" s="13"/>
      <c r="AB139" s="13"/>
      <c r="AC139" s="13"/>
      <c r="AD139" s="13"/>
      <c r="AE139" s="13"/>
      <c r="AF139" s="13"/>
      <c r="AG139" s="13"/>
    </row>
    <row r="140" spans="15:260" s="3" customFormat="1" x14ac:dyDescent="0.2">
      <c r="O140" s="46"/>
      <c r="X140" s="13"/>
      <c r="Y140" s="13"/>
      <c r="Z140" s="13"/>
      <c r="AA140" s="13"/>
      <c r="AB140" s="13"/>
      <c r="AC140" s="13"/>
      <c r="AD140" s="13"/>
      <c r="AE140" s="13"/>
      <c r="AF140" s="13"/>
      <c r="AG140" s="13"/>
    </row>
    <row r="141" spans="15:260" s="3" customFormat="1" x14ac:dyDescent="0.2">
      <c r="O141" s="46"/>
      <c r="X141" s="13"/>
      <c r="Y141" s="13"/>
      <c r="Z141" s="13"/>
      <c r="AA141" s="13"/>
      <c r="AB141" s="13"/>
      <c r="AC141" s="13"/>
      <c r="AD141" s="13"/>
      <c r="AE141" s="13"/>
      <c r="AF141" s="13"/>
      <c r="AG141" s="13"/>
    </row>
    <row r="142" spans="15:260" s="3" customFormat="1" x14ac:dyDescent="0.2">
      <c r="O142" s="46"/>
      <c r="X142" s="53"/>
      <c r="Y142" s="53"/>
      <c r="Z142" s="53"/>
      <c r="AA142" s="53"/>
      <c r="AB142" s="53"/>
      <c r="AC142" s="53"/>
      <c r="AD142" s="13"/>
      <c r="AE142" s="13"/>
      <c r="AF142" s="13"/>
      <c r="AG142" s="13"/>
    </row>
    <row r="143" spans="15:260" s="3" customFormat="1" x14ac:dyDescent="0.2">
      <c r="O143" s="46"/>
      <c r="X143" s="53"/>
      <c r="Y143" s="53"/>
      <c r="Z143" s="53"/>
      <c r="AA143" s="53"/>
      <c r="AB143" s="53"/>
      <c r="AC143" s="53"/>
      <c r="AD143" s="53"/>
      <c r="AE143" s="53"/>
      <c r="AF143" s="53"/>
      <c r="AG143" s="53"/>
    </row>
    <row r="144" spans="15:260" s="3" customFormat="1" x14ac:dyDescent="0.2">
      <c r="O144" s="46"/>
    </row>
    <row r="145" spans="15:15" s="3" customFormat="1" x14ac:dyDescent="0.2">
      <c r="O145" s="46"/>
    </row>
    <row r="146" spans="15:15" s="3" customFormat="1" x14ac:dyDescent="0.2">
      <c r="O146" s="46"/>
    </row>
    <row r="147" spans="15:15" s="3" customFormat="1" x14ac:dyDescent="0.2">
      <c r="O147" s="46"/>
    </row>
    <row r="148" spans="15:15" s="3" customFormat="1" x14ac:dyDescent="0.2">
      <c r="O148" s="46"/>
    </row>
    <row r="149" spans="15:15" s="3" customFormat="1" x14ac:dyDescent="0.2">
      <c r="O149" s="46"/>
    </row>
    <row r="150" spans="15:15" s="3" customFormat="1" x14ac:dyDescent="0.2">
      <c r="O150" s="46"/>
    </row>
    <row r="151" spans="15:15" s="3" customFormat="1" x14ac:dyDescent="0.2">
      <c r="O151" s="46"/>
    </row>
    <row r="152" spans="15:15" s="3" customFormat="1" x14ac:dyDescent="0.2">
      <c r="O152" s="46"/>
    </row>
    <row r="153" spans="15:15" s="3" customFormat="1" x14ac:dyDescent="0.2">
      <c r="O153" s="46"/>
    </row>
    <row r="154" spans="15:15" s="3" customFormat="1" x14ac:dyDescent="0.2">
      <c r="O154" s="46"/>
    </row>
    <row r="155" spans="15:15" s="3" customFormat="1" x14ac:dyDescent="0.2">
      <c r="O155" s="46"/>
    </row>
    <row r="156" spans="15:15" s="3" customFormat="1" x14ac:dyDescent="0.2">
      <c r="O156" s="46"/>
    </row>
    <row r="157" spans="15:15" s="3" customFormat="1" x14ac:dyDescent="0.2">
      <c r="O157" s="46"/>
    </row>
    <row r="158" spans="15:15" s="3" customFormat="1" x14ac:dyDescent="0.2">
      <c r="O158" s="46"/>
    </row>
    <row r="159" spans="15:15" s="3" customFormat="1" x14ac:dyDescent="0.2">
      <c r="O159" s="46"/>
    </row>
    <row r="160" spans="15:15" s="3" customFormat="1" x14ac:dyDescent="0.2">
      <c r="O160" s="46"/>
    </row>
    <row r="161" spans="15:15" s="3" customFormat="1" x14ac:dyDescent="0.2">
      <c r="O161" s="46"/>
    </row>
    <row r="162" spans="15:15" s="3" customFormat="1" x14ac:dyDescent="0.2">
      <c r="O162" s="46"/>
    </row>
    <row r="163" spans="15:15" s="3" customFormat="1" x14ac:dyDescent="0.2">
      <c r="O163" s="46"/>
    </row>
    <row r="164" spans="15:15" s="3" customFormat="1" x14ac:dyDescent="0.2">
      <c r="O164" s="46"/>
    </row>
    <row r="165" spans="15:15" s="3" customFormat="1" x14ac:dyDescent="0.2">
      <c r="O165" s="46"/>
    </row>
    <row r="166" spans="15:15" s="3" customFormat="1" x14ac:dyDescent="0.2">
      <c r="O166" s="46"/>
    </row>
    <row r="167" spans="15:15" s="3" customFormat="1" x14ac:dyDescent="0.2">
      <c r="O167" s="46"/>
    </row>
    <row r="168" spans="15:15" s="3" customFormat="1" x14ac:dyDescent="0.2">
      <c r="O168" s="46"/>
    </row>
    <row r="169" spans="15:15" s="3" customFormat="1" x14ac:dyDescent="0.2">
      <c r="O169" s="46"/>
    </row>
    <row r="170" spans="15:15" s="3" customFormat="1" x14ac:dyDescent="0.2">
      <c r="O170" s="46"/>
    </row>
    <row r="171" spans="15:15" s="3" customFormat="1" x14ac:dyDescent="0.2">
      <c r="O171" s="46"/>
    </row>
    <row r="172" spans="15:15" s="3" customFormat="1" x14ac:dyDescent="0.2">
      <c r="O172" s="46"/>
    </row>
    <row r="173" spans="15:15" s="3" customFormat="1" x14ac:dyDescent="0.2">
      <c r="O173" s="46"/>
    </row>
    <row r="174" spans="15:15" s="3" customFormat="1" x14ac:dyDescent="0.2">
      <c r="O174" s="46"/>
    </row>
    <row r="175" spans="15:15" s="3" customFormat="1" x14ac:dyDescent="0.2">
      <c r="O175" s="46"/>
    </row>
    <row r="176" spans="15:15" s="3" customFormat="1" x14ac:dyDescent="0.2">
      <c r="O176" s="46"/>
    </row>
    <row r="177" spans="15:15" s="3" customFormat="1" x14ac:dyDescent="0.2">
      <c r="O177" s="46"/>
    </row>
    <row r="178" spans="15:15" s="3" customFormat="1" x14ac:dyDescent="0.2">
      <c r="O178" s="46"/>
    </row>
    <row r="179" spans="15:15" s="3" customFormat="1" x14ac:dyDescent="0.2">
      <c r="O179" s="46"/>
    </row>
    <row r="180" spans="15:15" s="3" customFormat="1" x14ac:dyDescent="0.2">
      <c r="O180" s="46"/>
    </row>
    <row r="181" spans="15:15" s="3" customFormat="1" x14ac:dyDescent="0.2">
      <c r="O181" s="46"/>
    </row>
    <row r="182" spans="15:15" s="3" customFormat="1" x14ac:dyDescent="0.2">
      <c r="O182" s="46"/>
    </row>
    <row r="183" spans="15:15" s="3" customFormat="1" x14ac:dyDescent="0.2">
      <c r="O183" s="46"/>
    </row>
    <row r="184" spans="15:15" s="3" customFormat="1" x14ac:dyDescent="0.2">
      <c r="O184" s="46"/>
    </row>
    <row r="185" spans="15:15" s="3" customFormat="1" x14ac:dyDescent="0.2">
      <c r="O185" s="46"/>
    </row>
    <row r="186" spans="15:15" s="3" customFormat="1" x14ac:dyDescent="0.2">
      <c r="O186" s="46"/>
    </row>
    <row r="187" spans="15:15" s="3" customFormat="1" x14ac:dyDescent="0.2">
      <c r="O187" s="46"/>
    </row>
    <row r="188" spans="15:15" s="3" customFormat="1" x14ac:dyDescent="0.2">
      <c r="O188" s="46"/>
    </row>
    <row r="189" spans="15:15" s="3" customFormat="1" x14ac:dyDescent="0.2">
      <c r="O189" s="46"/>
    </row>
    <row r="190" spans="15:15" s="3" customFormat="1" x14ac:dyDescent="0.2">
      <c r="O190" s="46"/>
    </row>
    <row r="191" spans="15:15" s="3" customFormat="1" x14ac:dyDescent="0.2">
      <c r="O191" s="46"/>
    </row>
    <row r="192" spans="15:15" s="3" customFormat="1" x14ac:dyDescent="0.2">
      <c r="O192" s="46"/>
    </row>
    <row r="193" spans="15:15" s="3" customFormat="1" x14ac:dyDescent="0.2">
      <c r="O193" s="46"/>
    </row>
    <row r="194" spans="15:15" s="3" customFormat="1" x14ac:dyDescent="0.2">
      <c r="O194" s="46"/>
    </row>
    <row r="195" spans="15:15" s="3" customFormat="1" x14ac:dyDescent="0.2">
      <c r="O195" s="46"/>
    </row>
    <row r="196" spans="15:15" s="3" customFormat="1" x14ac:dyDescent="0.2">
      <c r="O196" s="46"/>
    </row>
    <row r="197" spans="15:15" s="3" customFormat="1" x14ac:dyDescent="0.2">
      <c r="O197" s="46"/>
    </row>
  </sheetData>
  <mergeCells count="84">
    <mergeCell ref="R73:V73"/>
    <mergeCell ref="R74:V74"/>
    <mergeCell ref="A1:P1"/>
    <mergeCell ref="A66:H66"/>
    <mergeCell ref="A67:H67"/>
    <mergeCell ref="F59:G59"/>
    <mergeCell ref="A58:H58"/>
    <mergeCell ref="A47:H47"/>
    <mergeCell ref="A48:H48"/>
    <mergeCell ref="D52:E52"/>
    <mergeCell ref="D54:E54"/>
    <mergeCell ref="D55:E55"/>
    <mergeCell ref="B59:D59"/>
    <mergeCell ref="D53:E53"/>
    <mergeCell ref="A40:B40"/>
    <mergeCell ref="M7:N7"/>
    <mergeCell ref="AB130:AC130"/>
    <mergeCell ref="A39:H39"/>
    <mergeCell ref="D28:G28"/>
    <mergeCell ref="E29:F29"/>
    <mergeCell ref="E30:F30"/>
    <mergeCell ref="E31:F31"/>
    <mergeCell ref="E32:F32"/>
    <mergeCell ref="E33:F33"/>
    <mergeCell ref="D99:E99"/>
    <mergeCell ref="D91:E91"/>
    <mergeCell ref="D92:E92"/>
    <mergeCell ref="D93:E93"/>
    <mergeCell ref="D94:E94"/>
    <mergeCell ref="D95:E95"/>
    <mergeCell ref="D96:E96"/>
    <mergeCell ref="R72:V72"/>
    <mergeCell ref="S14:T14"/>
    <mergeCell ref="R30:T34"/>
    <mergeCell ref="O7:P7"/>
    <mergeCell ref="C71:H71"/>
    <mergeCell ref="R58:V58"/>
    <mergeCell ref="A51:H51"/>
    <mergeCell ref="D57:E57"/>
    <mergeCell ref="A42:H42"/>
    <mergeCell ref="A43:H43"/>
    <mergeCell ref="A44:H44"/>
    <mergeCell ref="A45:H45"/>
    <mergeCell ref="A46:H46"/>
    <mergeCell ref="A62:H62"/>
    <mergeCell ref="A64:H64"/>
    <mergeCell ref="A65:H65"/>
    <mergeCell ref="T53:U53"/>
    <mergeCell ref="AD130:AE130"/>
    <mergeCell ref="AF130:AG130"/>
    <mergeCell ref="C72:H72"/>
    <mergeCell ref="C73:H73"/>
    <mergeCell ref="C74:H74"/>
    <mergeCell ref="X130:Y130"/>
    <mergeCell ref="A86:P86"/>
    <mergeCell ref="Z130:AA130"/>
    <mergeCell ref="C80:H80"/>
    <mergeCell ref="C75:H75"/>
    <mergeCell ref="C76:H76"/>
    <mergeCell ref="C77:H77"/>
    <mergeCell ref="C78:H78"/>
    <mergeCell ref="A85:P85"/>
    <mergeCell ref="B88:E88"/>
    <mergeCell ref="G88:I88"/>
    <mergeCell ref="A2:C2"/>
    <mergeCell ref="D2:E2"/>
    <mergeCell ref="F2:H2"/>
    <mergeCell ref="B4:C4"/>
    <mergeCell ref="E4:H4"/>
    <mergeCell ref="B3:H3"/>
    <mergeCell ref="K4:L4"/>
    <mergeCell ref="C7:E7"/>
    <mergeCell ref="F7:G7"/>
    <mergeCell ref="C8:E8"/>
    <mergeCell ref="B5:H5"/>
    <mergeCell ref="B6:H6"/>
    <mergeCell ref="I7:J7"/>
    <mergeCell ref="K7:L7"/>
    <mergeCell ref="D97:E97"/>
    <mergeCell ref="D98:E98"/>
    <mergeCell ref="K88:M88"/>
    <mergeCell ref="D89:E89"/>
    <mergeCell ref="C79:H79"/>
    <mergeCell ref="D90:E90"/>
  </mergeCells>
  <conditionalFormatting sqref="E10:F10">
    <cfRule type="expression" dxfId="35" priority="12">
      <formula>C9=12</formula>
    </cfRule>
  </conditionalFormatting>
  <conditionalFormatting sqref="E12:F12">
    <cfRule type="expression" dxfId="34" priority="11">
      <formula>C11=12</formula>
    </cfRule>
  </conditionalFormatting>
  <conditionalFormatting sqref="E14:F14">
    <cfRule type="expression" dxfId="33" priority="10">
      <formula>C13=12</formula>
    </cfRule>
  </conditionalFormatting>
  <conditionalFormatting sqref="E16:F16">
    <cfRule type="expression" dxfId="32" priority="9">
      <formula>C15=12</formula>
    </cfRule>
  </conditionalFormatting>
  <conditionalFormatting sqref="E18:F18">
    <cfRule type="expression" dxfId="31" priority="8">
      <formula>C17=12</formula>
    </cfRule>
  </conditionalFormatting>
  <conditionalFormatting sqref="G10">
    <cfRule type="expression" dxfId="30" priority="7">
      <formula>C9=12</formula>
    </cfRule>
  </conditionalFormatting>
  <conditionalFormatting sqref="G12">
    <cfRule type="expression" dxfId="29" priority="6">
      <formula>C11=12</formula>
    </cfRule>
  </conditionalFormatting>
  <conditionalFormatting sqref="G14">
    <cfRule type="expression" dxfId="28" priority="5">
      <formula>C13=12</formula>
    </cfRule>
  </conditionalFormatting>
  <conditionalFormatting sqref="G16">
    <cfRule type="expression" dxfId="27" priority="4">
      <formula>C15=12</formula>
    </cfRule>
  </conditionalFormatting>
  <conditionalFormatting sqref="G18">
    <cfRule type="expression" dxfId="26" priority="3">
      <formula>C17=12</formula>
    </cfRule>
  </conditionalFormatting>
  <conditionalFormatting sqref="V53">
    <cfRule type="cellIs" dxfId="25" priority="1" operator="equal">
      <formula>"No"</formula>
    </cfRule>
    <cfRule type="cellIs" dxfId="24" priority="2" operator="equal">
      <formula>"Yes"</formula>
    </cfRule>
  </conditionalFormatting>
  <dataValidations disablePrompts="1" count="3">
    <dataValidation type="list" allowBlank="1" showInputMessage="1" showErrorMessage="1" errorTitle="Appointment length" error="Please enter 9 (academic appointment) or 12 (calendar year appointment)." sqref="C9 C11 C13 C15 C17 C19:C22" xr:uid="{9B11806E-2459-4E9D-B592-951056675063}">
      <formula1>"9, 12"</formula1>
    </dataValidation>
    <dataValidation type="list" allowBlank="1" showInputMessage="1" showErrorMessage="1" sqref="E19:E22" xr:uid="{B30B4F0D-B119-4F8B-9FEA-7DAA37D38560}">
      <formula1>"NonCL, Class"</formula1>
    </dataValidation>
    <dataValidation type="list" allowBlank="1" showInputMessage="1" showErrorMessage="1" sqref="K4:L4" xr:uid="{00000000-0002-0000-0200-000002000000}">
      <formula1>$R$10:$R$14</formula1>
    </dataValidation>
  </dataValidations>
  <hyperlinks>
    <hyperlink ref="R72" r:id="rId1" xr:uid="{DBD351F3-D48A-42E8-A0F4-B0C1EB56A76C}"/>
  </hyperlinks>
  <printOptions horizontalCentered="1"/>
  <pageMargins left="0.75" right="0.75" top="1" bottom="1" header="0.5" footer="0.5"/>
  <pageSetup scale="56" orientation="portrait" r:id="rId2"/>
  <headerFooter alignWithMargins="0"/>
  <ignoredErrors>
    <ignoredError sqref="I10:I17 J10:J17 P81 J82 L82" formula="1"/>
  </ignoredError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B196"/>
  <sheetViews>
    <sheetView topLeftCell="A20" zoomScaleNormal="100" workbookViewId="0">
      <selection activeCell="R58" sqref="R58"/>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7" width="9.5703125" bestFit="1" customWidth="1"/>
    <col min="8" max="8" width="6" bestFit="1" customWidth="1"/>
    <col min="9" max="16" width="9.140625" customWidth="1"/>
    <col min="17" max="17" width="9.140625" style="1" customWidth="1"/>
    <col min="18" max="18" width="9.140625" customWidth="1"/>
    <col min="20" max="20" width="22.42578125" customWidth="1"/>
    <col min="21" max="21" width="11.28515625" bestFit="1" customWidth="1"/>
    <col min="22" max="22" width="13.7109375" customWidth="1"/>
    <col min="23" max="23" width="11.7109375" customWidth="1"/>
    <col min="24" max="24" width="16.5703125" customWidth="1"/>
    <col min="25" max="25" width="10.42578125" customWidth="1"/>
  </cols>
  <sheetData>
    <row r="1" spans="1:23" s="116" customFormat="1" ht="24" thickBot="1" x14ac:dyDescent="0.3">
      <c r="A1" s="196" t="s">
        <v>162</v>
      </c>
      <c r="B1" s="197"/>
      <c r="C1" s="197"/>
      <c r="D1" s="197"/>
      <c r="E1" s="197"/>
      <c r="F1" s="197"/>
      <c r="G1" s="197"/>
      <c r="H1" s="197"/>
      <c r="I1" s="197"/>
      <c r="J1" s="197"/>
      <c r="K1" s="197"/>
      <c r="L1" s="197"/>
      <c r="M1" s="197"/>
      <c r="N1" s="197"/>
      <c r="O1" s="197"/>
      <c r="P1" s="197"/>
      <c r="Q1" s="197"/>
      <c r="R1" s="197"/>
    </row>
    <row r="2" spans="1:23" x14ac:dyDescent="0.2">
      <c r="A2" s="226" t="s">
        <v>35</v>
      </c>
      <c r="B2" s="227"/>
      <c r="C2" s="227"/>
      <c r="D2" s="228" t="s">
        <v>26</v>
      </c>
      <c r="E2" s="228"/>
      <c r="F2" s="229"/>
      <c r="G2" s="229"/>
      <c r="H2" s="230"/>
      <c r="J2" s="5"/>
      <c r="K2" s="9"/>
      <c r="L2" s="5"/>
      <c r="S2" s="11"/>
      <c r="T2" s="37" t="s">
        <v>48</v>
      </c>
      <c r="U2" s="32"/>
      <c r="V2" s="5"/>
      <c r="W2" s="18"/>
    </row>
    <row r="3" spans="1:23" ht="13.5" thickBot="1" x14ac:dyDescent="0.25">
      <c r="A3" s="17" t="s">
        <v>10</v>
      </c>
      <c r="B3" s="257"/>
      <c r="C3" s="237"/>
      <c r="D3" s="237"/>
      <c r="E3" s="237"/>
      <c r="F3" s="237"/>
      <c r="G3" s="237"/>
      <c r="H3" s="238"/>
      <c r="K3" s="1"/>
      <c r="S3" s="11"/>
      <c r="T3" s="37" t="s">
        <v>47</v>
      </c>
      <c r="U3" s="11"/>
      <c r="V3" s="6"/>
      <c r="W3" s="18"/>
    </row>
    <row r="4" spans="1:23" ht="13.5" thickBot="1" x14ac:dyDescent="0.25">
      <c r="A4" s="17" t="s">
        <v>31</v>
      </c>
      <c r="B4" s="231"/>
      <c r="C4" s="232"/>
      <c r="D4" s="98" t="s">
        <v>90</v>
      </c>
      <c r="E4" s="233"/>
      <c r="F4" s="234"/>
      <c r="G4" s="234"/>
      <c r="H4" s="235"/>
      <c r="J4" s="99" t="s">
        <v>91</v>
      </c>
      <c r="K4" s="198" t="s">
        <v>63</v>
      </c>
      <c r="L4" s="199"/>
      <c r="T4" s="37" t="s">
        <v>68</v>
      </c>
      <c r="U4" s="20"/>
      <c r="V4" s="6"/>
    </row>
    <row r="5" spans="1:23" x14ac:dyDescent="0.2">
      <c r="A5" s="17" t="s">
        <v>9</v>
      </c>
      <c r="B5" s="207"/>
      <c r="C5" s="208"/>
      <c r="D5" s="208"/>
      <c r="E5" s="208"/>
      <c r="F5" s="208"/>
      <c r="G5" s="208"/>
      <c r="H5" s="209"/>
      <c r="I5" s="67"/>
      <c r="J5" s="11"/>
      <c r="K5" s="5"/>
      <c r="M5" s="11"/>
      <c r="N5" s="11"/>
      <c r="O5" s="11"/>
      <c r="P5" s="11"/>
      <c r="Q5" s="5"/>
      <c r="T5" s="37" t="s">
        <v>76</v>
      </c>
    </row>
    <row r="6" spans="1:23" ht="13.5" thickBot="1" x14ac:dyDescent="0.25">
      <c r="A6" s="60" t="s">
        <v>60</v>
      </c>
      <c r="B6" s="210"/>
      <c r="C6" s="211"/>
      <c r="D6" s="211"/>
      <c r="E6" s="211"/>
      <c r="F6" s="211"/>
      <c r="G6" s="211"/>
      <c r="H6" s="212"/>
      <c r="I6" s="49"/>
      <c r="J6" s="36"/>
      <c r="K6" s="5"/>
      <c r="M6" s="11"/>
      <c r="N6" s="11"/>
      <c r="O6" s="11"/>
      <c r="P6" s="11"/>
      <c r="Q6" s="5"/>
    </row>
    <row r="7" spans="1:23" s="3" customFormat="1" ht="14.25" thickTop="1" thickBot="1" x14ac:dyDescent="0.25">
      <c r="A7" s="5"/>
      <c r="B7" s="95"/>
      <c r="C7" s="200" t="s">
        <v>27</v>
      </c>
      <c r="D7" s="201"/>
      <c r="E7" s="201"/>
      <c r="F7" s="200" t="s">
        <v>56</v>
      </c>
      <c r="G7" s="202"/>
      <c r="H7" s="100" t="s">
        <v>92</v>
      </c>
      <c r="I7" s="215" t="s">
        <v>72</v>
      </c>
      <c r="J7" s="215"/>
      <c r="K7" s="215" t="s">
        <v>73</v>
      </c>
      <c r="L7" s="215"/>
      <c r="M7" s="215" t="s">
        <v>74</v>
      </c>
      <c r="N7" s="215"/>
      <c r="O7" s="215" t="s">
        <v>75</v>
      </c>
      <c r="P7" s="215"/>
      <c r="Q7" s="213" t="s">
        <v>2</v>
      </c>
      <c r="R7" s="214"/>
      <c r="S7" s="26"/>
      <c r="T7" s="144" t="s">
        <v>64</v>
      </c>
      <c r="U7" s="145"/>
      <c r="V7" s="145"/>
      <c r="W7" s="146"/>
    </row>
    <row r="8" spans="1:23" s="3" customFormat="1" ht="13.5" thickBot="1" x14ac:dyDescent="0.25">
      <c r="A8" s="5" t="s">
        <v>3</v>
      </c>
      <c r="B8" s="93" t="s">
        <v>32</v>
      </c>
      <c r="C8" s="203" t="s">
        <v>58</v>
      </c>
      <c r="D8" s="204"/>
      <c r="E8" s="204"/>
      <c r="F8" s="93" t="s">
        <v>57</v>
      </c>
      <c r="G8" s="24" t="s">
        <v>11</v>
      </c>
      <c r="H8" s="101" t="s">
        <v>93</v>
      </c>
      <c r="I8" s="48" t="s">
        <v>49</v>
      </c>
      <c r="J8" s="48" t="s">
        <v>50</v>
      </c>
      <c r="K8" s="48" t="s">
        <v>49</v>
      </c>
      <c r="L8" s="48" t="s">
        <v>50</v>
      </c>
      <c r="M8" s="48" t="s">
        <v>49</v>
      </c>
      <c r="N8" s="48" t="s">
        <v>50</v>
      </c>
      <c r="O8" s="48" t="s">
        <v>49</v>
      </c>
      <c r="P8" s="48" t="s">
        <v>50</v>
      </c>
      <c r="Q8" s="48" t="s">
        <v>49</v>
      </c>
      <c r="R8" s="48" t="s">
        <v>50</v>
      </c>
      <c r="T8" s="147"/>
      <c r="U8" s="148"/>
      <c r="V8" s="148"/>
      <c r="W8" s="149"/>
    </row>
    <row r="9" spans="1:23" s="3" customFormat="1" x14ac:dyDescent="0.2">
      <c r="A9" s="5" t="str">
        <f>IF(B5=0,"PI",B5)</f>
        <v>PI</v>
      </c>
      <c r="B9" s="94"/>
      <c r="C9" s="68">
        <v>9</v>
      </c>
      <c r="D9" s="11" t="s">
        <v>29</v>
      </c>
      <c r="E9" s="55" t="s">
        <v>59</v>
      </c>
      <c r="F9" s="70"/>
      <c r="G9" s="27"/>
      <c r="H9" s="102">
        <v>0</v>
      </c>
      <c r="I9" s="13">
        <f>TRUNC(ROUND(($B9/$C9)*$F9*(1-$H9),0),0)</f>
        <v>0</v>
      </c>
      <c r="J9" s="13">
        <f>TRUNC(ROUND(($B9/$C9)*$F9*$H9,0),0)</f>
        <v>0</v>
      </c>
      <c r="K9" s="13">
        <f t="shared" ref="K9:P9" si="0">TRUNC(ROUND(I9*1.03,0),0)</f>
        <v>0</v>
      </c>
      <c r="L9" s="13">
        <f t="shared" si="0"/>
        <v>0</v>
      </c>
      <c r="M9" s="13">
        <f t="shared" si="0"/>
        <v>0</v>
      </c>
      <c r="N9" s="13">
        <f t="shared" si="0"/>
        <v>0</v>
      </c>
      <c r="O9" s="13">
        <f t="shared" si="0"/>
        <v>0</v>
      </c>
      <c r="P9" s="13">
        <f t="shared" si="0"/>
        <v>0</v>
      </c>
      <c r="Q9" s="13">
        <f>SUM($I9,$K9,$M9,$O9)</f>
        <v>0</v>
      </c>
      <c r="R9" s="13">
        <f>SUM($J9,$L9,$N9,$P9)</f>
        <v>0</v>
      </c>
      <c r="T9" s="150" t="s">
        <v>82</v>
      </c>
      <c r="U9" s="151"/>
      <c r="V9" s="151"/>
      <c r="W9" s="152">
        <v>44743</v>
      </c>
    </row>
    <row r="10" spans="1:23" s="3" customFormat="1" x14ac:dyDescent="0.2">
      <c r="A10" s="21" t="s">
        <v>28</v>
      </c>
      <c r="B10" s="92"/>
      <c r="C10" s="85"/>
      <c r="D10" s="50"/>
      <c r="E10" s="65" t="str">
        <f>IF(C9=9,"Sum","")</f>
        <v>Sum</v>
      </c>
      <c r="F10" s="28"/>
      <c r="G10" s="65"/>
      <c r="H10" s="103">
        <v>0</v>
      </c>
      <c r="I10" s="13">
        <f>TRUNC(ROUND(($B9/$C9)*$G10*(1-$H10),0),0)</f>
        <v>0</v>
      </c>
      <c r="J10" s="13">
        <f>TRUNC(ROUND(($B9/$C9)*$G10*$H10,0),0)</f>
        <v>0</v>
      </c>
      <c r="K10" s="13">
        <f t="shared" ref="K10:L26" si="1">TRUNC(ROUND(I10*1.03,0),0)</f>
        <v>0</v>
      </c>
      <c r="L10" s="13">
        <f t="shared" si="1"/>
        <v>0</v>
      </c>
      <c r="M10" s="13">
        <f t="shared" ref="M10:N26" si="2">TRUNC(ROUND(K10*1.03,0),0)</f>
        <v>0</v>
      </c>
      <c r="N10" s="13">
        <f t="shared" si="2"/>
        <v>0</v>
      </c>
      <c r="O10" s="13">
        <f t="shared" ref="O10:P26" si="3">TRUNC(ROUND(M10*1.03,0),0)</f>
        <v>0</v>
      </c>
      <c r="P10" s="13">
        <f t="shared" si="3"/>
        <v>0</v>
      </c>
      <c r="Q10" s="13">
        <f t="shared" ref="Q10:Q27" si="4">SUM($I10,$K10,$M10,$O10)</f>
        <v>0</v>
      </c>
      <c r="R10" s="13">
        <f t="shared" ref="R10:R27" si="5">SUM($J10,$L10,$N10,$P10)</f>
        <v>0</v>
      </c>
      <c r="T10" s="155" t="s">
        <v>63</v>
      </c>
      <c r="U10" s="161"/>
      <c r="V10" s="161"/>
      <c r="W10" s="162">
        <v>0.5</v>
      </c>
    </row>
    <row r="11" spans="1:23" s="3" customFormat="1" x14ac:dyDescent="0.2">
      <c r="A11" s="5" t="s">
        <v>94</v>
      </c>
      <c r="B11" s="96"/>
      <c r="C11" s="69">
        <v>9</v>
      </c>
      <c r="D11" s="11" t="s">
        <v>29</v>
      </c>
      <c r="E11" s="55" t="s">
        <v>59</v>
      </c>
      <c r="F11" s="70"/>
      <c r="G11" s="27"/>
      <c r="H11" s="104">
        <v>0</v>
      </c>
      <c r="I11" s="13">
        <f>TRUNC(ROUND(($B11/$C11)*$F11*(1-$H11),0),0)</f>
        <v>0</v>
      </c>
      <c r="J11" s="13">
        <f>TRUNC(ROUND(($B11/$C11)*$F11*$H11,0),0)</f>
        <v>0</v>
      </c>
      <c r="K11" s="13">
        <f t="shared" si="1"/>
        <v>0</v>
      </c>
      <c r="L11" s="13">
        <f t="shared" si="1"/>
        <v>0</v>
      </c>
      <c r="M11" s="13">
        <f t="shared" si="2"/>
        <v>0</v>
      </c>
      <c r="N11" s="13">
        <f t="shared" si="2"/>
        <v>0</v>
      </c>
      <c r="O11" s="13">
        <f t="shared" si="3"/>
        <v>0</v>
      </c>
      <c r="P11" s="13">
        <f t="shared" si="3"/>
        <v>0</v>
      </c>
      <c r="Q11" s="13">
        <f t="shared" si="4"/>
        <v>0</v>
      </c>
      <c r="R11" s="13">
        <f t="shared" si="5"/>
        <v>0</v>
      </c>
      <c r="T11" s="155" t="s">
        <v>65</v>
      </c>
      <c r="U11" s="161"/>
      <c r="V11" s="161"/>
      <c r="W11" s="162">
        <v>0.49</v>
      </c>
    </row>
    <row r="12" spans="1:23" s="3" customFormat="1" x14ac:dyDescent="0.2">
      <c r="A12" s="21" t="s">
        <v>12</v>
      </c>
      <c r="B12" s="92"/>
      <c r="C12" s="56"/>
      <c r="D12" s="50"/>
      <c r="E12" s="65" t="str">
        <f>IF(C11=9,"Sum","")</f>
        <v>Sum</v>
      </c>
      <c r="F12" s="28"/>
      <c r="G12" s="65"/>
      <c r="H12" s="103">
        <v>0</v>
      </c>
      <c r="I12" s="13">
        <f>TRUNC(ROUND(($B11/$C11)*$G12*(1-$H12),0),0)</f>
        <v>0</v>
      </c>
      <c r="J12" s="13">
        <f>TRUNC(ROUND(($B11/$C11)*$G12*$H12,0),0)</f>
        <v>0</v>
      </c>
      <c r="K12" s="13">
        <f t="shared" si="1"/>
        <v>0</v>
      </c>
      <c r="L12" s="13">
        <f t="shared" si="1"/>
        <v>0</v>
      </c>
      <c r="M12" s="13">
        <f t="shared" si="2"/>
        <v>0</v>
      </c>
      <c r="N12" s="13">
        <f t="shared" si="2"/>
        <v>0</v>
      </c>
      <c r="O12" s="13">
        <f t="shared" si="3"/>
        <v>0</v>
      </c>
      <c r="P12" s="13">
        <f t="shared" si="3"/>
        <v>0</v>
      </c>
      <c r="Q12" s="13">
        <f t="shared" si="4"/>
        <v>0</v>
      </c>
      <c r="R12" s="13">
        <f t="shared" si="5"/>
        <v>0</v>
      </c>
      <c r="T12" s="155" t="s">
        <v>66</v>
      </c>
      <c r="U12" s="161"/>
      <c r="V12" s="161"/>
      <c r="W12" s="162">
        <v>0.38</v>
      </c>
    </row>
    <row r="13" spans="1:23" s="3" customFormat="1" x14ac:dyDescent="0.2">
      <c r="A13" s="5" t="s">
        <v>95</v>
      </c>
      <c r="B13" s="96"/>
      <c r="C13" s="69">
        <v>9</v>
      </c>
      <c r="D13" s="11" t="s">
        <v>29</v>
      </c>
      <c r="E13" s="55" t="s">
        <v>59</v>
      </c>
      <c r="F13" s="70"/>
      <c r="G13" s="27"/>
      <c r="H13" s="104">
        <v>0</v>
      </c>
      <c r="I13" s="13">
        <f>TRUNC(ROUND(($B13/$C13)*$F13*(1-$H13),0),0)</f>
        <v>0</v>
      </c>
      <c r="J13" s="13">
        <f>TRUNC(ROUND(($B13/$C13)*$F13*$H13,0),0)</f>
        <v>0</v>
      </c>
      <c r="K13" s="13">
        <f t="shared" si="1"/>
        <v>0</v>
      </c>
      <c r="L13" s="13">
        <f t="shared" si="1"/>
        <v>0</v>
      </c>
      <c r="M13" s="13">
        <f t="shared" si="2"/>
        <v>0</v>
      </c>
      <c r="N13" s="13">
        <f t="shared" si="2"/>
        <v>0</v>
      </c>
      <c r="O13" s="13">
        <f t="shared" si="3"/>
        <v>0</v>
      </c>
      <c r="P13" s="13">
        <f t="shared" si="3"/>
        <v>0</v>
      </c>
      <c r="Q13" s="13">
        <f t="shared" si="4"/>
        <v>0</v>
      </c>
      <c r="R13" s="13">
        <f t="shared" si="5"/>
        <v>0</v>
      </c>
      <c r="T13" s="155" t="s">
        <v>67</v>
      </c>
      <c r="U13" s="161"/>
      <c r="V13" s="161"/>
      <c r="W13" s="162">
        <v>0.26</v>
      </c>
    </row>
    <row r="14" spans="1:23" s="3" customFormat="1" x14ac:dyDescent="0.2">
      <c r="A14" s="21" t="s">
        <v>13</v>
      </c>
      <c r="B14" s="92"/>
      <c r="C14" s="33"/>
      <c r="D14" s="29"/>
      <c r="E14" s="65" t="str">
        <f>IF(C13=9,"Sum","")</f>
        <v>Sum</v>
      </c>
      <c r="F14" s="28"/>
      <c r="G14" s="65"/>
      <c r="H14" s="103">
        <v>0</v>
      </c>
      <c r="I14" s="13">
        <f>TRUNC(ROUND(($B13/$C13)*$G14*(1-$H14),0),0)</f>
        <v>0</v>
      </c>
      <c r="J14" s="13">
        <f>TRUNC(ROUND(($B13/$C13)*$G14*$H14,0),0)</f>
        <v>0</v>
      </c>
      <c r="K14" s="13">
        <f t="shared" si="1"/>
        <v>0</v>
      </c>
      <c r="L14" s="13">
        <f t="shared" si="1"/>
        <v>0</v>
      </c>
      <c r="M14" s="13">
        <f t="shared" si="2"/>
        <v>0</v>
      </c>
      <c r="N14" s="13">
        <f t="shared" si="2"/>
        <v>0</v>
      </c>
      <c r="O14" s="13">
        <f t="shared" si="3"/>
        <v>0</v>
      </c>
      <c r="P14" s="13">
        <f t="shared" si="3"/>
        <v>0</v>
      </c>
      <c r="Q14" s="13">
        <f t="shared" si="4"/>
        <v>0</v>
      </c>
      <c r="R14" s="13">
        <f t="shared" si="5"/>
        <v>0</v>
      </c>
      <c r="T14" s="147"/>
      <c r="U14" s="239"/>
      <c r="V14" s="239"/>
      <c r="W14" s="163"/>
    </row>
    <row r="15" spans="1:23" s="3" customFormat="1" x14ac:dyDescent="0.2">
      <c r="A15" s="5" t="s">
        <v>96</v>
      </c>
      <c r="B15" s="96"/>
      <c r="C15" s="69">
        <v>9</v>
      </c>
      <c r="D15" s="11" t="s">
        <v>29</v>
      </c>
      <c r="E15" s="55" t="s">
        <v>59</v>
      </c>
      <c r="F15" s="70"/>
      <c r="G15" s="27"/>
      <c r="H15" s="104">
        <v>0</v>
      </c>
      <c r="I15" s="13">
        <f>TRUNC(ROUND(($B15/$C15)*$F15*(1-$H15),0),0)</f>
        <v>0</v>
      </c>
      <c r="J15" s="13">
        <f>TRUNC(ROUND(($B15/$C15)*$F15*$H15,0),0)</f>
        <v>0</v>
      </c>
      <c r="K15" s="13">
        <f t="shared" si="1"/>
        <v>0</v>
      </c>
      <c r="L15" s="13">
        <f t="shared" si="1"/>
        <v>0</v>
      </c>
      <c r="M15" s="13">
        <f t="shared" si="2"/>
        <v>0</v>
      </c>
      <c r="N15" s="13">
        <f t="shared" si="2"/>
        <v>0</v>
      </c>
      <c r="O15" s="13">
        <f t="shared" si="3"/>
        <v>0</v>
      </c>
      <c r="P15" s="13">
        <f t="shared" si="3"/>
        <v>0</v>
      </c>
      <c r="Q15" s="13">
        <f t="shared" si="4"/>
        <v>0</v>
      </c>
      <c r="R15" s="13">
        <f t="shared" si="5"/>
        <v>0</v>
      </c>
      <c r="T15" s="147"/>
      <c r="U15" s="148"/>
      <c r="V15" s="148"/>
      <c r="W15" s="157"/>
    </row>
    <row r="16" spans="1:23" s="3" customFormat="1" x14ac:dyDescent="0.2">
      <c r="A16" s="21" t="s">
        <v>78</v>
      </c>
      <c r="B16" s="92"/>
      <c r="C16" s="33"/>
      <c r="D16" s="29"/>
      <c r="E16" s="65" t="str">
        <f>IF(C15=9,"Sum","")</f>
        <v>Sum</v>
      </c>
      <c r="F16" s="28"/>
      <c r="G16" s="65"/>
      <c r="H16" s="103">
        <v>0</v>
      </c>
      <c r="I16" s="13">
        <f>TRUNC(ROUND(($B15/$C15)*$G16*(1-$H16),0),0)</f>
        <v>0</v>
      </c>
      <c r="J16" s="13">
        <f>TRUNC(ROUND(($B15/$C15)*$G16*$H16,0),0)</f>
        <v>0</v>
      </c>
      <c r="K16" s="13">
        <f t="shared" si="1"/>
        <v>0</v>
      </c>
      <c r="L16" s="13">
        <f t="shared" si="1"/>
        <v>0</v>
      </c>
      <c r="M16" s="13">
        <f t="shared" si="2"/>
        <v>0</v>
      </c>
      <c r="N16" s="13">
        <f t="shared" si="2"/>
        <v>0</v>
      </c>
      <c r="O16" s="13">
        <f t="shared" si="3"/>
        <v>0</v>
      </c>
      <c r="P16" s="13">
        <f t="shared" si="3"/>
        <v>0</v>
      </c>
      <c r="Q16" s="13">
        <f t="shared" si="4"/>
        <v>0</v>
      </c>
      <c r="R16" s="13">
        <f t="shared" si="5"/>
        <v>0</v>
      </c>
      <c r="T16" s="150"/>
      <c r="U16" s="151"/>
      <c r="V16" s="151"/>
      <c r="W16" s="157"/>
    </row>
    <row r="17" spans="1:26" s="3" customFormat="1" ht="13.5" thickBot="1" x14ac:dyDescent="0.25">
      <c r="A17" s="5" t="s">
        <v>97</v>
      </c>
      <c r="B17" s="96"/>
      <c r="C17" s="69">
        <v>9</v>
      </c>
      <c r="D17" s="11" t="s">
        <v>29</v>
      </c>
      <c r="E17" s="55" t="s">
        <v>59</v>
      </c>
      <c r="F17" s="70"/>
      <c r="G17" s="27"/>
      <c r="H17" s="104">
        <v>0</v>
      </c>
      <c r="I17" s="13">
        <f>TRUNC(ROUND(($B17/$C17)*$F17*(1-$H17),0),0)</f>
        <v>0</v>
      </c>
      <c r="J17" s="13">
        <f>TRUNC(ROUND(($B17/$C17)*$F17*$H17,0),0)</f>
        <v>0</v>
      </c>
      <c r="K17" s="13">
        <f t="shared" si="1"/>
        <v>0</v>
      </c>
      <c r="L17" s="13">
        <f t="shared" si="1"/>
        <v>0</v>
      </c>
      <c r="M17" s="13">
        <f t="shared" si="2"/>
        <v>0</v>
      </c>
      <c r="N17" s="13">
        <f t="shared" si="2"/>
        <v>0</v>
      </c>
      <c r="O17" s="13">
        <f t="shared" si="3"/>
        <v>0</v>
      </c>
      <c r="P17" s="13">
        <f t="shared" si="3"/>
        <v>0</v>
      </c>
      <c r="Q17" s="13">
        <f t="shared" si="4"/>
        <v>0</v>
      </c>
      <c r="R17" s="13">
        <f t="shared" si="5"/>
        <v>0</v>
      </c>
      <c r="T17" s="164"/>
      <c r="U17" s="165"/>
      <c r="V17" s="165"/>
      <c r="W17" s="166"/>
    </row>
    <row r="18" spans="1:26" s="3" customFormat="1" ht="13.5" thickTop="1" x14ac:dyDescent="0.2">
      <c r="A18" s="21" t="s">
        <v>79</v>
      </c>
      <c r="B18" s="92"/>
      <c r="C18" s="33"/>
      <c r="D18" s="29"/>
      <c r="E18" s="65" t="str">
        <f>IF(C17=9,"Sum","")</f>
        <v>Sum</v>
      </c>
      <c r="F18" s="28"/>
      <c r="G18" s="65"/>
      <c r="H18" s="103">
        <v>0</v>
      </c>
      <c r="I18" s="13">
        <f>TRUNC(ROUND(($B17/$C17)*$G18*(1-$H18),0),0)</f>
        <v>0</v>
      </c>
      <c r="J18" s="13">
        <f>TRUNC(ROUND(($B17/$C17)*$G18*$H18,0),0)</f>
        <v>0</v>
      </c>
      <c r="K18" s="13">
        <f t="shared" si="1"/>
        <v>0</v>
      </c>
      <c r="L18" s="13">
        <f t="shared" si="1"/>
        <v>0</v>
      </c>
      <c r="M18" s="13">
        <f t="shared" si="2"/>
        <v>0</v>
      </c>
      <c r="N18" s="13">
        <f t="shared" si="2"/>
        <v>0</v>
      </c>
      <c r="O18" s="13">
        <f t="shared" si="3"/>
        <v>0</v>
      </c>
      <c r="P18" s="13">
        <f t="shared" si="3"/>
        <v>0</v>
      </c>
      <c r="Q18" s="13">
        <f t="shared" si="4"/>
        <v>0</v>
      </c>
      <c r="R18" s="13">
        <f t="shared" si="5"/>
        <v>0</v>
      </c>
      <c r="T18" s="5"/>
    </row>
    <row r="19" spans="1:26" s="3" customFormat="1" ht="13.5" thickBot="1" x14ac:dyDescent="0.25">
      <c r="A19" s="22" t="s">
        <v>80</v>
      </c>
      <c r="B19" s="96"/>
      <c r="C19" s="69">
        <v>12</v>
      </c>
      <c r="D19" s="23" t="s">
        <v>29</v>
      </c>
      <c r="E19" s="65" t="s">
        <v>59</v>
      </c>
      <c r="F19" s="57"/>
      <c r="G19" s="34"/>
      <c r="H19" s="105">
        <v>0</v>
      </c>
      <c r="I19" s="13">
        <f>TRUNC(ROUND(($B19/$C19)*$F19*(1-$H19),0))</f>
        <v>0</v>
      </c>
      <c r="J19" s="13">
        <f>TRUNC(ROUND(($B19/$C19)*$F19*$H19,0))</f>
        <v>0</v>
      </c>
      <c r="K19" s="13">
        <f t="shared" si="1"/>
        <v>0</v>
      </c>
      <c r="L19" s="13">
        <f t="shared" si="1"/>
        <v>0</v>
      </c>
      <c r="M19" s="13">
        <f t="shared" si="2"/>
        <v>0</v>
      </c>
      <c r="N19" s="13">
        <f t="shared" si="2"/>
        <v>0</v>
      </c>
      <c r="O19" s="13">
        <f t="shared" si="3"/>
        <v>0</v>
      </c>
      <c r="P19" s="13">
        <f t="shared" si="3"/>
        <v>0</v>
      </c>
      <c r="Q19" s="13">
        <f t="shared" si="4"/>
        <v>0</v>
      </c>
      <c r="R19" s="13">
        <f t="shared" si="5"/>
        <v>0</v>
      </c>
    </row>
    <row r="20" spans="1:26" s="3" customFormat="1" ht="13.5" thickTop="1" x14ac:dyDescent="0.2">
      <c r="A20" s="22" t="s">
        <v>37</v>
      </c>
      <c r="B20" s="96"/>
      <c r="C20" s="69">
        <v>12</v>
      </c>
      <c r="D20" s="23" t="s">
        <v>29</v>
      </c>
      <c r="E20" s="65" t="s">
        <v>59</v>
      </c>
      <c r="F20" s="57"/>
      <c r="G20" s="34"/>
      <c r="H20" s="105">
        <v>0</v>
      </c>
      <c r="I20" s="13">
        <f>TRUNC(ROUND(($B20/$C20)*$F20*(1-$H20),0))</f>
        <v>0</v>
      </c>
      <c r="J20" s="13">
        <f>TRUNC(ROUND(($B20/$C20)*$F20*$H20,0))</f>
        <v>0</v>
      </c>
      <c r="K20" s="13">
        <f t="shared" si="1"/>
        <v>0</v>
      </c>
      <c r="L20" s="13">
        <f t="shared" si="1"/>
        <v>0</v>
      </c>
      <c r="M20" s="13">
        <f t="shared" si="2"/>
        <v>0</v>
      </c>
      <c r="N20" s="13">
        <f t="shared" si="2"/>
        <v>0</v>
      </c>
      <c r="O20" s="13">
        <f t="shared" si="3"/>
        <v>0</v>
      </c>
      <c r="P20" s="13">
        <f t="shared" si="3"/>
        <v>0</v>
      </c>
      <c r="Q20" s="13">
        <f t="shared" si="4"/>
        <v>0</v>
      </c>
      <c r="R20" s="13">
        <f t="shared" si="5"/>
        <v>0</v>
      </c>
      <c r="T20" s="144" t="s">
        <v>83</v>
      </c>
      <c r="U20" s="145"/>
      <c r="V20" s="146"/>
      <c r="W20" s="146"/>
      <c r="X20" s="146"/>
      <c r="Y20" s="146"/>
      <c r="Z20" s="91"/>
    </row>
    <row r="21" spans="1:26" s="3" customFormat="1" x14ac:dyDescent="0.2">
      <c r="A21" s="86" t="s">
        <v>36</v>
      </c>
      <c r="B21" s="96"/>
      <c r="C21" s="69">
        <v>12</v>
      </c>
      <c r="D21" s="87" t="s">
        <v>29</v>
      </c>
      <c r="E21" s="55" t="s">
        <v>59</v>
      </c>
      <c r="F21" s="88"/>
      <c r="G21" s="89"/>
      <c r="H21" s="105">
        <v>0</v>
      </c>
      <c r="I21" s="13">
        <f>TRUNC(ROUND(($B21/$C21)*$F21*(1-$H21),0))</f>
        <v>0</v>
      </c>
      <c r="J21" s="13">
        <f>TRUNC(ROUND(($B21/$C21)*$F21*$H226,0))</f>
        <v>0</v>
      </c>
      <c r="K21" s="13">
        <f t="shared" si="1"/>
        <v>0</v>
      </c>
      <c r="L21" s="13">
        <f t="shared" si="1"/>
        <v>0</v>
      </c>
      <c r="M21" s="13">
        <f t="shared" si="2"/>
        <v>0</v>
      </c>
      <c r="N21" s="13">
        <f t="shared" si="2"/>
        <v>0</v>
      </c>
      <c r="O21" s="13">
        <f t="shared" si="3"/>
        <v>0</v>
      </c>
      <c r="P21" s="13">
        <f t="shared" si="3"/>
        <v>0</v>
      </c>
      <c r="Q21" s="13">
        <f t="shared" si="4"/>
        <v>0</v>
      </c>
      <c r="R21" s="13">
        <f t="shared" si="5"/>
        <v>0</v>
      </c>
      <c r="T21" s="147"/>
      <c r="U21" s="148"/>
      <c r="V21" s="149"/>
      <c r="W21" s="149"/>
      <c r="X21" s="149"/>
      <c r="Y21" s="149"/>
      <c r="Z21" s="91"/>
    </row>
    <row r="22" spans="1:26" s="3" customFormat="1" ht="13.5" thickBot="1" x14ac:dyDescent="0.25">
      <c r="A22" s="39" t="s">
        <v>81</v>
      </c>
      <c r="B22" s="97"/>
      <c r="C22" s="71">
        <v>12</v>
      </c>
      <c r="D22" s="51" t="s">
        <v>29</v>
      </c>
      <c r="E22" s="90" t="s">
        <v>59</v>
      </c>
      <c r="F22" s="58"/>
      <c r="G22" s="59"/>
      <c r="H22" s="104">
        <v>0</v>
      </c>
      <c r="I22" s="13">
        <f>TRUNC(ROUND(($B22/$C22)*$F22*(1-$H22),0))</f>
        <v>0</v>
      </c>
      <c r="J22" s="13">
        <f>TRUNC(ROUND(($B22/$C22)*$F22*$H22,0))</f>
        <v>0</v>
      </c>
      <c r="K22" s="13">
        <f t="shared" si="1"/>
        <v>0</v>
      </c>
      <c r="L22" s="13">
        <f t="shared" si="1"/>
        <v>0</v>
      </c>
      <c r="M22" s="13">
        <f t="shared" si="2"/>
        <v>0</v>
      </c>
      <c r="N22" s="13">
        <f t="shared" si="2"/>
        <v>0</v>
      </c>
      <c r="O22" s="13">
        <f t="shared" si="3"/>
        <v>0</v>
      </c>
      <c r="P22" s="13">
        <f t="shared" si="3"/>
        <v>0</v>
      </c>
      <c r="Q22" s="13">
        <f t="shared" si="4"/>
        <v>0</v>
      </c>
      <c r="R22" s="13">
        <f t="shared" si="5"/>
        <v>0</v>
      </c>
      <c r="T22" s="150" t="str">
        <f>T9</f>
        <v>Start date on or after:</v>
      </c>
      <c r="U22" s="151"/>
      <c r="V22" s="152">
        <v>45108</v>
      </c>
      <c r="W22" s="152">
        <v>45474</v>
      </c>
      <c r="X22" s="152">
        <v>45839</v>
      </c>
      <c r="Y22" s="152">
        <v>46204</v>
      </c>
      <c r="Z22" s="114"/>
    </row>
    <row r="23" spans="1:26" s="3" customFormat="1" x14ac:dyDescent="0.2">
      <c r="A23" s="5" t="s">
        <v>40</v>
      </c>
      <c r="B23" s="16"/>
      <c r="C23" s="43"/>
      <c r="D23" s="41"/>
      <c r="E23" s="72"/>
      <c r="F23" s="35" t="s">
        <v>19</v>
      </c>
      <c r="G23" s="78"/>
      <c r="H23" s="106">
        <v>0</v>
      </c>
      <c r="I23" s="13">
        <f>TRUNC(ROUND($D23*$E23*$G23*(1-$H23),0),0)</f>
        <v>0</v>
      </c>
      <c r="J23" s="13">
        <f>TRUNC(ROUND($D23*$E23*$G23*$H23,0),0)</f>
        <v>0</v>
      </c>
      <c r="K23" s="13">
        <f t="shared" si="1"/>
        <v>0</v>
      </c>
      <c r="L23" s="13">
        <f t="shared" si="1"/>
        <v>0</v>
      </c>
      <c r="M23" s="13">
        <f t="shared" si="2"/>
        <v>0</v>
      </c>
      <c r="N23" s="13">
        <f t="shared" si="2"/>
        <v>0</v>
      </c>
      <c r="O23" s="13">
        <f t="shared" si="3"/>
        <v>0</v>
      </c>
      <c r="P23" s="13">
        <f t="shared" si="3"/>
        <v>0</v>
      </c>
      <c r="Q23" s="13">
        <f t="shared" si="4"/>
        <v>0</v>
      </c>
      <c r="R23" s="13">
        <f t="shared" si="5"/>
        <v>0</v>
      </c>
      <c r="T23" s="153" t="s">
        <v>84</v>
      </c>
      <c r="U23" s="154"/>
      <c r="V23" s="158">
        <v>0.26900000000000002</v>
      </c>
      <c r="W23" s="158">
        <v>0.26900000000000002</v>
      </c>
      <c r="X23" s="158">
        <v>0.26900000000000002</v>
      </c>
      <c r="Y23" s="158">
        <v>0.26900000000000002</v>
      </c>
      <c r="Z23" s="114"/>
    </row>
    <row r="24" spans="1:26" s="3" customFormat="1" x14ac:dyDescent="0.2">
      <c r="A24" s="22" t="s">
        <v>42</v>
      </c>
      <c r="B24" s="16"/>
      <c r="C24" s="43"/>
      <c r="D24" s="73"/>
      <c r="E24" s="74"/>
      <c r="F24" s="40" t="s">
        <v>19</v>
      </c>
      <c r="G24" s="79"/>
      <c r="H24" s="105">
        <v>0</v>
      </c>
      <c r="I24" s="13">
        <f>TRUNC(ROUND($D24*$E24*$G24*(1-$H24),0),0)</f>
        <v>0</v>
      </c>
      <c r="J24" s="13">
        <f>TRUNC(ROUND($D24*$E24*$G24*$H24,0),0)</f>
        <v>0</v>
      </c>
      <c r="K24" s="13">
        <f t="shared" si="1"/>
        <v>0</v>
      </c>
      <c r="L24" s="13">
        <f t="shared" si="1"/>
        <v>0</v>
      </c>
      <c r="M24" s="13">
        <f t="shared" si="2"/>
        <v>0</v>
      </c>
      <c r="N24" s="13">
        <f t="shared" si="2"/>
        <v>0</v>
      </c>
      <c r="O24" s="13">
        <f t="shared" si="3"/>
        <v>0</v>
      </c>
      <c r="P24" s="13">
        <f t="shared" si="3"/>
        <v>0</v>
      </c>
      <c r="Q24" s="13">
        <f t="shared" si="4"/>
        <v>0</v>
      </c>
      <c r="R24" s="13">
        <f t="shared" si="5"/>
        <v>0</v>
      </c>
      <c r="T24" s="153" t="s">
        <v>85</v>
      </c>
      <c r="U24" s="154"/>
      <c r="V24" s="158">
        <v>0.26900000000000002</v>
      </c>
      <c r="W24" s="158">
        <v>0.26900000000000002</v>
      </c>
      <c r="X24" s="158">
        <v>0.26900000000000002</v>
      </c>
      <c r="Y24" s="158">
        <v>0.26900000000000002</v>
      </c>
      <c r="Z24" s="114"/>
    </row>
    <row r="25" spans="1:26" s="3" customFormat="1" x14ac:dyDescent="0.2">
      <c r="A25" s="22" t="s">
        <v>15</v>
      </c>
      <c r="B25" s="42"/>
      <c r="C25" s="43"/>
      <c r="D25" s="73"/>
      <c r="E25" s="75"/>
      <c r="F25" s="41" t="s">
        <v>14</v>
      </c>
      <c r="G25" s="80"/>
      <c r="H25" s="105">
        <v>0</v>
      </c>
      <c r="I25" s="13">
        <f>TRUNC(ROUND($D25*$E25*$G25*(1-$H25),0),0)</f>
        <v>0</v>
      </c>
      <c r="J25" s="13">
        <f>TRUNC(ROUND($D25*$E25*$G25*$H25,0),0)</f>
        <v>0</v>
      </c>
      <c r="K25" s="13">
        <f t="shared" si="1"/>
        <v>0</v>
      </c>
      <c r="L25" s="13">
        <f t="shared" si="1"/>
        <v>0</v>
      </c>
      <c r="M25" s="13">
        <f t="shared" si="2"/>
        <v>0</v>
      </c>
      <c r="N25" s="13">
        <f t="shared" si="2"/>
        <v>0</v>
      </c>
      <c r="O25" s="13">
        <f t="shared" si="3"/>
        <v>0</v>
      </c>
      <c r="P25" s="13">
        <f t="shared" si="3"/>
        <v>0</v>
      </c>
      <c r="Q25" s="13">
        <f t="shared" si="4"/>
        <v>0</v>
      </c>
      <c r="R25" s="13">
        <f t="shared" si="5"/>
        <v>0</v>
      </c>
      <c r="T25" s="153" t="s">
        <v>86</v>
      </c>
      <c r="U25" s="154"/>
      <c r="V25" s="158">
        <v>0.16800000000000001</v>
      </c>
      <c r="W25" s="158">
        <v>0.16800000000000001</v>
      </c>
      <c r="X25" s="158">
        <v>0.16800000000000001</v>
      </c>
      <c r="Y25" s="158">
        <v>0.16800000000000001</v>
      </c>
      <c r="Z25" s="114"/>
    </row>
    <row r="26" spans="1:26" s="3" customFormat="1" ht="13.5" thickBot="1" x14ac:dyDescent="0.25">
      <c r="A26" s="61" t="s">
        <v>16</v>
      </c>
      <c r="B26" s="62"/>
      <c r="C26" s="63"/>
      <c r="D26" s="76"/>
      <c r="E26" s="77"/>
      <c r="F26" s="64" t="s">
        <v>14</v>
      </c>
      <c r="G26" s="81"/>
      <c r="H26" s="107">
        <v>0</v>
      </c>
      <c r="I26" s="13">
        <f>TRUNC(ROUND($D26*$E26*$G26*(1-$H26),0),0)</f>
        <v>0</v>
      </c>
      <c r="J26" s="13">
        <f>TRUNC(ROUND($D26*$E26*$G26*$H26,0),0)</f>
        <v>0</v>
      </c>
      <c r="K26" s="13">
        <f t="shared" si="1"/>
        <v>0</v>
      </c>
      <c r="L26" s="13">
        <f t="shared" si="1"/>
        <v>0</v>
      </c>
      <c r="M26" s="13">
        <f t="shared" si="2"/>
        <v>0</v>
      </c>
      <c r="N26" s="13">
        <f t="shared" si="2"/>
        <v>0</v>
      </c>
      <c r="O26" s="13">
        <f t="shared" si="3"/>
        <v>0</v>
      </c>
      <c r="P26" s="13">
        <f t="shared" si="3"/>
        <v>0</v>
      </c>
      <c r="Q26" s="13">
        <f t="shared" si="4"/>
        <v>0</v>
      </c>
      <c r="R26" s="13">
        <f t="shared" si="5"/>
        <v>0</v>
      </c>
      <c r="T26" s="153" t="s">
        <v>87</v>
      </c>
      <c r="U26" s="154"/>
      <c r="V26" s="158">
        <v>5.7000000000000002E-2</v>
      </c>
      <c r="W26" s="158">
        <v>5.7000000000000002E-2</v>
      </c>
      <c r="X26" s="158">
        <v>5.7000000000000002E-2</v>
      </c>
      <c r="Y26" s="158">
        <v>5.7000000000000002E-2</v>
      </c>
      <c r="Z26" s="114"/>
    </row>
    <row r="27" spans="1:26" s="3" customFormat="1" x14ac:dyDescent="0.2">
      <c r="A27" s="6" t="s">
        <v>0</v>
      </c>
      <c r="B27" s="6"/>
      <c r="C27" s="6"/>
      <c r="D27" s="6"/>
      <c r="E27" s="6"/>
      <c r="F27" s="6"/>
      <c r="G27" s="6"/>
      <c r="H27" s="6"/>
      <c r="I27" s="14">
        <f>SUM(I9:I26)</f>
        <v>0</v>
      </c>
      <c r="J27" s="14">
        <f>SUM(J9:J26)</f>
        <v>0</v>
      </c>
      <c r="K27" s="14">
        <f t="shared" ref="K27:P27" si="6">SUM(K9:K26)</f>
        <v>0</v>
      </c>
      <c r="L27" s="14">
        <f t="shared" si="6"/>
        <v>0</v>
      </c>
      <c r="M27" s="14">
        <f t="shared" si="6"/>
        <v>0</v>
      </c>
      <c r="N27" s="14">
        <f t="shared" si="6"/>
        <v>0</v>
      </c>
      <c r="O27" s="14">
        <f t="shared" si="6"/>
        <v>0</v>
      </c>
      <c r="P27" s="14">
        <f t="shared" si="6"/>
        <v>0</v>
      </c>
      <c r="Q27" s="14">
        <f t="shared" si="4"/>
        <v>0</v>
      </c>
      <c r="R27" s="14">
        <f t="shared" si="5"/>
        <v>0</v>
      </c>
      <c r="T27" s="153" t="s">
        <v>88</v>
      </c>
      <c r="U27" s="154"/>
      <c r="V27" s="158">
        <v>6.7000000000000004E-2</v>
      </c>
      <c r="W27" s="158">
        <v>6.7000000000000004E-2</v>
      </c>
      <c r="X27" s="158">
        <v>6.7000000000000004E-2</v>
      </c>
      <c r="Y27" s="158">
        <v>6.7000000000000004E-2</v>
      </c>
      <c r="Z27" s="114"/>
    </row>
    <row r="28" spans="1:26" s="3" customFormat="1" x14ac:dyDescent="0.2">
      <c r="A28" s="5" t="s">
        <v>4</v>
      </c>
      <c r="B28" s="5"/>
      <c r="C28" s="5"/>
      <c r="D28" s="249" t="s">
        <v>45</v>
      </c>
      <c r="E28" s="250"/>
      <c r="F28" s="250"/>
      <c r="G28" s="250"/>
      <c r="H28" s="38"/>
      <c r="I28" s="16"/>
      <c r="J28" s="16"/>
      <c r="K28" s="16"/>
      <c r="L28" s="16"/>
      <c r="M28" s="16"/>
      <c r="N28" s="16"/>
      <c r="O28" s="16"/>
      <c r="P28" s="16"/>
      <c r="Q28" s="16"/>
      <c r="R28" s="16"/>
      <c r="T28" s="153" t="s">
        <v>89</v>
      </c>
      <c r="U28" s="154"/>
      <c r="V28" s="158">
        <v>7.0000000000000001E-3</v>
      </c>
      <c r="W28" s="158">
        <v>7.0000000000000001E-3</v>
      </c>
      <c r="X28" s="158">
        <v>7.0000000000000001E-3</v>
      </c>
      <c r="Y28" s="158">
        <v>7.0000000000000001E-3</v>
      </c>
      <c r="Z28" s="114"/>
    </row>
    <row r="29" spans="1:26" s="3" customFormat="1" x14ac:dyDescent="0.2">
      <c r="A29" s="5" t="s">
        <v>39</v>
      </c>
      <c r="B29" s="5"/>
      <c r="C29" s="5"/>
      <c r="D29" s="5"/>
      <c r="E29" s="205">
        <f>+V23</f>
        <v>0.26900000000000002</v>
      </c>
      <c r="F29" s="206"/>
      <c r="G29" s="44"/>
      <c r="H29" s="44"/>
      <c r="I29" s="13">
        <f>TRUNC(ROUND(SUM(I9,I11,I13,I15,I17,I19:I22)*$E29,0),0)</f>
        <v>0</v>
      </c>
      <c r="J29" s="13">
        <f>TRUNC(ROUND(SUM(J9,J11,J13,J15,J17,J19:J22)*$E29,0),0)</f>
        <v>0</v>
      </c>
      <c r="K29" s="13">
        <f>TRUNC(ROUND(SUM(K$9,K$11,K$13,K$15,K$17,K$19:K$22)*$W23,0),0)</f>
        <v>0</v>
      </c>
      <c r="L29" s="13">
        <f>TRUNC(ROUND(SUM(L$9,L$11,L$13,L$15,L$17,L$19:L$22)*$W23,0),0)</f>
        <v>0</v>
      </c>
      <c r="M29" s="13">
        <f>TRUNC(ROUND(SUM(M$9,M$11,M$13,M$15,M$17,M$19:M$22)*$X23,0),0)</f>
        <v>0</v>
      </c>
      <c r="N29" s="13">
        <f>TRUNC(ROUND(SUM(N$9,N$11,N$13,N$15,N$17,N$19:N$22)*$X23,0),0)</f>
        <v>0</v>
      </c>
      <c r="O29" s="13">
        <f>TRUNC(ROUND(SUM(O$9,O$11,O$13,O$15,O$17,O$19:O$22)*$Y23,0),0)</f>
        <v>0</v>
      </c>
      <c r="P29" s="13">
        <f>TRUNC(ROUND(SUM(P$9,P$11,P$13,P$15,P$17,P$19:P$22)*$Y23,0),0)</f>
        <v>0</v>
      </c>
      <c r="Q29" s="13">
        <f t="shared" ref="Q29:Q35" si="7">SUM($I29,$K29,$M29,$O29)</f>
        <v>0</v>
      </c>
      <c r="R29" s="13">
        <f t="shared" ref="R29:R35" si="8">SUM($J29,$L29,$N29,$P29)</f>
        <v>0</v>
      </c>
      <c r="T29" s="155"/>
      <c r="U29" s="156"/>
      <c r="V29" s="157"/>
      <c r="W29" s="157"/>
      <c r="X29" s="157"/>
      <c r="Y29" s="157"/>
      <c r="Z29" s="114"/>
    </row>
    <row r="30" spans="1:26" s="3" customFormat="1" x14ac:dyDescent="0.2">
      <c r="A30" s="5" t="s">
        <v>38</v>
      </c>
      <c r="B30" s="5"/>
      <c r="C30" s="5"/>
      <c r="D30" s="5"/>
      <c r="E30" s="205">
        <f>+V25</f>
        <v>0.16800000000000001</v>
      </c>
      <c r="F30" s="206"/>
      <c r="G30" s="44"/>
      <c r="H30" s="44"/>
      <c r="I30" s="13">
        <f>TRUNC(ROUND(SUM(I10,I12,I14,I16,I18)*$E30,0),0)</f>
        <v>0</v>
      </c>
      <c r="J30" s="13">
        <f>TRUNC(ROUND(SUM(J10,J12,J14,J16,J18)*$E30,0),0)</f>
        <v>0</v>
      </c>
      <c r="K30" s="13">
        <f>TRUNC(ROUND(SUM(K$10,K$12,K$14,K$16,K$18)*$W25,0),0)</f>
        <v>0</v>
      </c>
      <c r="L30" s="13">
        <f>TRUNC(ROUND(SUM(L$10,L$12,L$14,L$16,L$18)*$W25,0),0)</f>
        <v>0</v>
      </c>
      <c r="M30" s="13">
        <f>TRUNC(ROUND(SUM(M$10,M$12,M$14,M$16,M$18)*$X25,0),0)</f>
        <v>0</v>
      </c>
      <c r="N30" s="13">
        <f>TRUNC(ROUND(SUM(N$10,N$12,N$14,N$16,N$18)*$X25,0),0)</f>
        <v>0</v>
      </c>
      <c r="O30" s="13">
        <f>TRUNC(ROUND(SUM(O$10,O$12,O$14,O$16,O$18)*$Y25,0),0)</f>
        <v>0</v>
      </c>
      <c r="P30" s="13">
        <f>TRUNC(ROUND(SUM(P$10,P$12,P$14,P$16,P$18)*$Y25,0),0)</f>
        <v>0</v>
      </c>
      <c r="Q30" s="13">
        <f t="shared" si="7"/>
        <v>0</v>
      </c>
      <c r="R30" s="13">
        <f t="shared" si="8"/>
        <v>0</v>
      </c>
      <c r="T30" s="240" t="s">
        <v>142</v>
      </c>
      <c r="U30" s="241"/>
      <c r="V30" s="242"/>
      <c r="W30" s="157"/>
      <c r="X30" s="157"/>
      <c r="Y30" s="157"/>
      <c r="Z30" s="114"/>
    </row>
    <row r="31" spans="1:26" s="3" customFormat="1" x14ac:dyDescent="0.2">
      <c r="A31" s="5" t="s">
        <v>46</v>
      </c>
      <c r="B31" s="5"/>
      <c r="C31" s="5"/>
      <c r="D31" s="5"/>
      <c r="E31" s="205">
        <f>+V26</f>
        <v>5.7000000000000002E-2</v>
      </c>
      <c r="F31" s="206"/>
      <c r="G31" s="44"/>
      <c r="H31" s="44"/>
      <c r="I31" s="13">
        <f>TRUNC(ROUND((I23+I24)*$E31,0))</f>
        <v>0</v>
      </c>
      <c r="J31" s="13">
        <f>TRUNC(ROUND((J23+J24)*$E31,0))</f>
        <v>0</v>
      </c>
      <c r="K31" s="13">
        <f>TRUNC(ROUND((K23+K24)*$W26,0))</f>
        <v>0</v>
      </c>
      <c r="L31" s="13">
        <f>TRUNC(ROUND((L23+L24)*$W26,0))</f>
        <v>0</v>
      </c>
      <c r="M31" s="13">
        <f>TRUNC(ROUND((M23+M24)*$X26,0))</f>
        <v>0</v>
      </c>
      <c r="N31" s="13">
        <f>TRUNC(ROUND((N23+N24)*$X26,0))</f>
        <v>0</v>
      </c>
      <c r="O31" s="13">
        <f>TRUNC(ROUND((O23+O24)*$Y26,0))</f>
        <v>0</v>
      </c>
      <c r="P31" s="13">
        <f>TRUNC(ROUND((P23+P24)*$Y26,0))</f>
        <v>0</v>
      </c>
      <c r="Q31" s="13">
        <f t="shared" si="7"/>
        <v>0</v>
      </c>
      <c r="R31" s="13">
        <f t="shared" si="8"/>
        <v>0</v>
      </c>
      <c r="T31" s="240"/>
      <c r="U31" s="241"/>
      <c r="V31" s="242"/>
      <c r="W31" s="157"/>
      <c r="X31" s="157"/>
      <c r="Y31" s="157"/>
      <c r="Z31" s="114"/>
    </row>
    <row r="32" spans="1:26" s="3" customFormat="1" x14ac:dyDescent="0.2">
      <c r="A32" s="5" t="s">
        <v>18</v>
      </c>
      <c r="B32" s="5"/>
      <c r="C32" s="5"/>
      <c r="D32" s="5"/>
      <c r="E32" s="205">
        <f>+V27</f>
        <v>6.7000000000000004E-2</v>
      </c>
      <c r="F32" s="206"/>
      <c r="G32" s="44"/>
      <c r="H32" s="44"/>
      <c r="I32" s="13">
        <f t="shared" ref="I32:J32" si="9">TRUNC(ROUND(I25*$E32,0),0)</f>
        <v>0</v>
      </c>
      <c r="J32" s="13">
        <f t="shared" si="9"/>
        <v>0</v>
      </c>
      <c r="K32" s="13">
        <f>TRUNC(ROUND(K25*$W27,0),0)</f>
        <v>0</v>
      </c>
      <c r="L32" s="13">
        <f>TRUNC(ROUND(L25*$W27,0),0)</f>
        <v>0</v>
      </c>
      <c r="M32" s="13">
        <f>TRUNC(ROUND(M25*$X27,0),0)</f>
        <v>0</v>
      </c>
      <c r="N32" s="13">
        <f>TRUNC(ROUND(N25*$X27,0),0)</f>
        <v>0</v>
      </c>
      <c r="O32" s="13">
        <f>TRUNC(ROUND(O25*$Y27,0),0)</f>
        <v>0</v>
      </c>
      <c r="P32" s="13">
        <f>TRUNC(ROUND(P25*$Y27,0),0)</f>
        <v>0</v>
      </c>
      <c r="Q32" s="13">
        <f t="shared" si="7"/>
        <v>0</v>
      </c>
      <c r="R32" s="13">
        <f t="shared" si="8"/>
        <v>0</v>
      </c>
      <c r="T32" s="240"/>
      <c r="U32" s="241"/>
      <c r="V32" s="242"/>
      <c r="W32" s="157"/>
      <c r="X32" s="157"/>
      <c r="Y32" s="157"/>
      <c r="Z32" s="114"/>
    </row>
    <row r="33" spans="1:26" s="3" customFormat="1" x14ac:dyDescent="0.2">
      <c r="A33" s="5" t="s">
        <v>17</v>
      </c>
      <c r="B33" s="5"/>
      <c r="C33" s="5"/>
      <c r="D33" s="5"/>
      <c r="E33" s="205">
        <f>+V28</f>
        <v>7.0000000000000001E-3</v>
      </c>
      <c r="F33" s="206"/>
      <c r="G33" s="44"/>
      <c r="H33" s="44"/>
      <c r="I33" s="13">
        <f t="shared" ref="I33:J33" si="10">IF(AND(I26&gt;0,TRUNC(ROUND(I26*$E33,0),0)=0),1,TRUNC(ROUND(I26*$E33,0),0))</f>
        <v>0</v>
      </c>
      <c r="J33" s="13">
        <f t="shared" si="10"/>
        <v>0</v>
      </c>
      <c r="K33" s="13">
        <f>IF(AND(K26&gt;0,TRUNC(ROUND(K26*$W28,0),0)=0),1,TRUNC(ROUND(K26*$W28,0),0))</f>
        <v>0</v>
      </c>
      <c r="L33" s="13">
        <f>IF(AND(L26&gt;0,TRUNC(ROUND(L26*$W28,0),0)=0),1,TRUNC(ROUND(L26*$W28,0),0))</f>
        <v>0</v>
      </c>
      <c r="M33" s="13">
        <f>IF(AND(M26&gt;0,TRUNC(ROUND(M26*$X28,0),0)=0),1,TRUNC(ROUND(M26*$X28,0),0))</f>
        <v>0</v>
      </c>
      <c r="N33" s="13">
        <f>IF(AND(N26&gt;0,TRUNC(ROUND(N26*$X28,0),0)=0),1,TRUNC(ROUND(N26*$X28,0),0))</f>
        <v>0</v>
      </c>
      <c r="O33" s="13">
        <f>IF(AND(O26&gt;0,TRUNC(ROUND(O26*$Y28,0),0)=0),1,TRUNC(ROUND(O26*$Y28,0),0))</f>
        <v>0</v>
      </c>
      <c r="P33" s="13">
        <f>IF(AND(P26&gt;0,TRUNC(ROUND(P26*$Y28,0),0)=0),1,TRUNC(ROUND(P26*$Y28,0),0))</f>
        <v>0</v>
      </c>
      <c r="Q33" s="13">
        <f t="shared" si="7"/>
        <v>0</v>
      </c>
      <c r="R33" s="13">
        <f t="shared" si="8"/>
        <v>0</v>
      </c>
      <c r="T33" s="240"/>
      <c r="U33" s="241"/>
      <c r="V33" s="242"/>
      <c r="W33" s="159"/>
      <c r="X33" s="159"/>
      <c r="Y33" s="159"/>
      <c r="Z33" s="114"/>
    </row>
    <row r="34" spans="1:26" s="3" customFormat="1" ht="13.5" thickBot="1" x14ac:dyDescent="0.25">
      <c r="A34" s="6" t="s">
        <v>1</v>
      </c>
      <c r="B34" s="6"/>
      <c r="C34" s="6"/>
      <c r="D34" s="6"/>
      <c r="E34" s="6"/>
      <c r="F34" s="6"/>
      <c r="G34" s="6"/>
      <c r="H34" s="6"/>
      <c r="I34" s="14">
        <f>SUM(I29:I33)</f>
        <v>0</v>
      </c>
      <c r="J34" s="14">
        <f>SUM(J29:J33)</f>
        <v>0</v>
      </c>
      <c r="K34" s="14">
        <f t="shared" ref="K34:P34" si="11">SUM(K29:K33)</f>
        <v>0</v>
      </c>
      <c r="L34" s="14">
        <f t="shared" si="11"/>
        <v>0</v>
      </c>
      <c r="M34" s="14">
        <f t="shared" si="11"/>
        <v>0</v>
      </c>
      <c r="N34" s="14">
        <f t="shared" si="11"/>
        <v>0</v>
      </c>
      <c r="O34" s="14">
        <f t="shared" si="11"/>
        <v>0</v>
      </c>
      <c r="P34" s="14">
        <f t="shared" si="11"/>
        <v>0</v>
      </c>
      <c r="Q34" s="14">
        <f t="shared" si="7"/>
        <v>0</v>
      </c>
      <c r="R34" s="14">
        <f t="shared" si="8"/>
        <v>0</v>
      </c>
      <c r="T34" s="260"/>
      <c r="U34" s="261"/>
      <c r="V34" s="262"/>
      <c r="W34" s="160"/>
      <c r="X34" s="160"/>
      <c r="Y34" s="160"/>
      <c r="Z34" s="114"/>
    </row>
    <row r="35" spans="1:26" s="3" customFormat="1" ht="13.5" thickTop="1" x14ac:dyDescent="0.2">
      <c r="A35" s="10" t="s">
        <v>8</v>
      </c>
      <c r="B35" s="10"/>
      <c r="C35" s="10"/>
      <c r="D35" s="10"/>
      <c r="E35" s="10"/>
      <c r="F35" s="10"/>
      <c r="G35" s="10"/>
      <c r="H35" s="10"/>
      <c r="I35" s="15">
        <f>SUM(I27,I34)</f>
        <v>0</v>
      </c>
      <c r="J35" s="15">
        <f>SUM(J27,J34)</f>
        <v>0</v>
      </c>
      <c r="K35" s="15">
        <f t="shared" ref="K35:P35" si="12">SUM(K27,K34)</f>
        <v>0</v>
      </c>
      <c r="L35" s="15">
        <f t="shared" si="12"/>
        <v>0</v>
      </c>
      <c r="M35" s="15">
        <f t="shared" si="12"/>
        <v>0</v>
      </c>
      <c r="N35" s="15">
        <f t="shared" si="12"/>
        <v>0</v>
      </c>
      <c r="O35" s="15">
        <f t="shared" si="12"/>
        <v>0</v>
      </c>
      <c r="P35" s="15">
        <f t="shared" si="12"/>
        <v>0</v>
      </c>
      <c r="Q35" s="15">
        <f t="shared" si="7"/>
        <v>0</v>
      </c>
      <c r="R35" s="15">
        <f t="shared" si="8"/>
        <v>0</v>
      </c>
    </row>
    <row r="36" spans="1:26" s="3" customFormat="1" x14ac:dyDescent="0.2">
      <c r="A36" s="5"/>
      <c r="B36" s="5"/>
      <c r="C36" s="5"/>
      <c r="D36" s="5"/>
      <c r="E36" s="5"/>
      <c r="F36" s="5"/>
      <c r="G36" s="5"/>
      <c r="H36" s="5"/>
      <c r="I36" s="16"/>
      <c r="J36" s="16"/>
      <c r="K36" s="16"/>
      <c r="L36" s="16"/>
      <c r="M36" s="16"/>
      <c r="N36" s="16"/>
      <c r="O36" s="16"/>
      <c r="P36" s="16"/>
      <c r="Q36" s="16"/>
      <c r="R36" s="16"/>
    </row>
    <row r="37" spans="1:26" s="3" customFormat="1" x14ac:dyDescent="0.2">
      <c r="A37" s="5" t="s">
        <v>22</v>
      </c>
      <c r="B37" s="5"/>
      <c r="C37" s="5"/>
      <c r="D37" s="5"/>
      <c r="E37" s="5"/>
      <c r="F37" s="5"/>
      <c r="G37" s="5"/>
      <c r="H37" s="5"/>
      <c r="I37" s="13"/>
      <c r="J37" s="13"/>
      <c r="K37" s="13"/>
      <c r="L37" s="13"/>
      <c r="M37" s="13"/>
      <c r="N37" s="13"/>
      <c r="O37" s="13"/>
      <c r="P37" s="13"/>
      <c r="Q37" s="13">
        <f t="shared" ref="Q37:Q41" si="13">SUM($I37,$K37,$M37,$O37)</f>
        <v>0</v>
      </c>
      <c r="R37" s="13">
        <f t="shared" ref="R37:R41" si="14">SUM($J37,$L37,$N37,$P37)</f>
        <v>0</v>
      </c>
    </row>
    <row r="38" spans="1:26" s="3" customFormat="1" x14ac:dyDescent="0.2">
      <c r="A38" s="5" t="s">
        <v>21</v>
      </c>
      <c r="B38" s="10"/>
      <c r="C38" s="10"/>
      <c r="D38" s="10"/>
      <c r="E38" s="10"/>
      <c r="F38" s="10"/>
      <c r="G38" s="10"/>
      <c r="H38" s="10"/>
      <c r="I38" s="13"/>
      <c r="J38" s="13"/>
      <c r="K38" s="13"/>
      <c r="L38" s="13"/>
      <c r="M38" s="13"/>
      <c r="N38" s="13"/>
      <c r="O38" s="13"/>
      <c r="P38" s="13"/>
      <c r="Q38" s="13">
        <f t="shared" si="13"/>
        <v>0</v>
      </c>
      <c r="R38" s="13">
        <f t="shared" si="14"/>
        <v>0</v>
      </c>
      <c r="U38" s="83"/>
    </row>
    <row r="39" spans="1:26" s="3" customFormat="1" x14ac:dyDescent="0.2">
      <c r="A39" s="219" t="s">
        <v>43</v>
      </c>
      <c r="B39" s="219"/>
      <c r="C39" s="219"/>
      <c r="D39" s="219"/>
      <c r="E39" s="219"/>
      <c r="F39" s="219"/>
      <c r="G39" s="219"/>
      <c r="H39" s="219"/>
      <c r="I39" s="13"/>
      <c r="J39" s="13"/>
      <c r="K39" s="13"/>
      <c r="L39" s="13"/>
      <c r="M39" s="13"/>
      <c r="N39" s="13"/>
      <c r="O39" s="13"/>
      <c r="P39" s="13"/>
      <c r="Q39" s="13">
        <f t="shared" si="13"/>
        <v>0</v>
      </c>
      <c r="R39" s="13">
        <f t="shared" si="14"/>
        <v>0</v>
      </c>
      <c r="U39" s="83"/>
    </row>
    <row r="40" spans="1:26" s="3" customFormat="1" x14ac:dyDescent="0.2">
      <c r="A40" s="219" t="s">
        <v>24</v>
      </c>
      <c r="B40" s="219"/>
      <c r="C40" s="5"/>
      <c r="D40" s="5"/>
      <c r="E40" s="5"/>
      <c r="F40" s="5"/>
      <c r="G40" s="5"/>
      <c r="H40" s="5"/>
      <c r="I40" s="13"/>
      <c r="J40" s="13"/>
      <c r="K40" s="13"/>
      <c r="L40" s="13"/>
      <c r="M40" s="13"/>
      <c r="N40" s="13"/>
      <c r="O40" s="13"/>
      <c r="P40" s="13"/>
      <c r="Q40" s="13">
        <f t="shared" si="13"/>
        <v>0</v>
      </c>
      <c r="R40" s="13">
        <f t="shared" si="14"/>
        <v>0</v>
      </c>
    </row>
    <row r="41" spans="1:26" s="3" customFormat="1" x14ac:dyDescent="0.2">
      <c r="A41" s="5" t="s">
        <v>136</v>
      </c>
      <c r="B41" s="5"/>
      <c r="C41" s="5"/>
      <c r="D41" s="5"/>
      <c r="E41" s="5"/>
      <c r="F41" s="5"/>
      <c r="G41" s="5"/>
      <c r="H41" s="5"/>
      <c r="I41" s="13"/>
      <c r="J41" s="13"/>
      <c r="K41" s="13"/>
      <c r="L41" s="13"/>
      <c r="M41" s="13"/>
      <c r="N41" s="13"/>
      <c r="O41" s="13"/>
      <c r="P41" s="13"/>
      <c r="Q41" s="13">
        <f t="shared" si="13"/>
        <v>0</v>
      </c>
      <c r="R41" s="13">
        <f t="shared" si="14"/>
        <v>0</v>
      </c>
    </row>
    <row r="42" spans="1:26" s="3" customFormat="1" x14ac:dyDescent="0.2">
      <c r="A42" s="219" t="s">
        <v>41</v>
      </c>
      <c r="B42" s="219"/>
      <c r="C42" s="219"/>
      <c r="D42" s="219"/>
      <c r="E42" s="219"/>
      <c r="F42" s="219"/>
      <c r="G42" s="219"/>
      <c r="H42" s="219"/>
      <c r="I42" s="16"/>
      <c r="J42" s="16"/>
      <c r="K42" s="16"/>
      <c r="L42" s="16"/>
      <c r="M42" s="16"/>
      <c r="N42" s="16"/>
      <c r="O42" s="16"/>
      <c r="P42" s="16"/>
      <c r="Q42" s="16"/>
      <c r="R42" s="16"/>
    </row>
    <row r="43" spans="1:26" s="3" customFormat="1" x14ac:dyDescent="0.2">
      <c r="A43" s="219"/>
      <c r="B43" s="219"/>
      <c r="C43" s="219"/>
      <c r="D43" s="219"/>
      <c r="E43" s="219"/>
      <c r="F43" s="219"/>
      <c r="G43" s="219"/>
      <c r="H43" s="219"/>
      <c r="I43" s="13"/>
      <c r="J43" s="13"/>
      <c r="K43" s="13"/>
      <c r="L43" s="13"/>
      <c r="M43" s="13"/>
      <c r="N43" s="13"/>
      <c r="O43" s="13"/>
      <c r="P43" s="13"/>
      <c r="Q43" s="13">
        <f t="shared" ref="Q43:Q51" si="15">SUM($I43,$K43,$M43,$O43)</f>
        <v>0</v>
      </c>
      <c r="R43" s="13">
        <f t="shared" ref="R43:R55" si="16">SUM($J43,$L43,$N43,$P43)</f>
        <v>0</v>
      </c>
      <c r="U43" s="83"/>
    </row>
    <row r="44" spans="1:26" s="3" customFormat="1" x14ac:dyDescent="0.2">
      <c r="A44" s="219"/>
      <c r="B44" s="219"/>
      <c r="C44" s="219"/>
      <c r="D44" s="219"/>
      <c r="E44" s="219"/>
      <c r="F44" s="219"/>
      <c r="G44" s="219"/>
      <c r="H44" s="219"/>
      <c r="I44" s="13"/>
      <c r="J44" s="13"/>
      <c r="K44" s="13"/>
      <c r="L44" s="13"/>
      <c r="M44" s="13"/>
      <c r="N44" s="13"/>
      <c r="O44" s="13"/>
      <c r="P44" s="13"/>
      <c r="Q44" s="13">
        <f t="shared" si="15"/>
        <v>0</v>
      </c>
      <c r="R44" s="13">
        <f t="shared" si="16"/>
        <v>0</v>
      </c>
      <c r="U44" s="83"/>
    </row>
    <row r="45" spans="1:26" s="3" customFormat="1" x14ac:dyDescent="0.2">
      <c r="A45" s="219"/>
      <c r="B45" s="219"/>
      <c r="C45" s="219"/>
      <c r="D45" s="219"/>
      <c r="E45" s="219"/>
      <c r="F45" s="219"/>
      <c r="G45" s="219"/>
      <c r="H45" s="219"/>
      <c r="I45" s="13"/>
      <c r="J45" s="13"/>
      <c r="K45" s="13"/>
      <c r="L45" s="13"/>
      <c r="M45" s="13"/>
      <c r="N45" s="13"/>
      <c r="O45" s="13"/>
      <c r="P45" s="13"/>
      <c r="Q45" s="13">
        <f t="shared" si="15"/>
        <v>0</v>
      </c>
      <c r="R45" s="13">
        <f t="shared" si="16"/>
        <v>0</v>
      </c>
      <c r="U45" s="83"/>
    </row>
    <row r="46" spans="1:26" s="3" customFormat="1" x14ac:dyDescent="0.2">
      <c r="A46" s="219"/>
      <c r="B46" s="219"/>
      <c r="C46" s="219"/>
      <c r="D46" s="219"/>
      <c r="E46" s="219"/>
      <c r="F46" s="219"/>
      <c r="G46" s="219"/>
      <c r="H46" s="219"/>
      <c r="I46" s="13"/>
      <c r="J46" s="13"/>
      <c r="K46" s="13"/>
      <c r="L46" s="13"/>
      <c r="M46" s="13"/>
      <c r="N46" s="13"/>
      <c r="O46" s="13"/>
      <c r="P46" s="13"/>
      <c r="Q46" s="13">
        <f t="shared" si="15"/>
        <v>0</v>
      </c>
      <c r="R46" s="13">
        <f t="shared" si="16"/>
        <v>0</v>
      </c>
      <c r="U46" s="83"/>
    </row>
    <row r="47" spans="1:26" s="3" customFormat="1" x14ac:dyDescent="0.2">
      <c r="A47" s="219"/>
      <c r="B47" s="219"/>
      <c r="C47" s="219"/>
      <c r="D47" s="219"/>
      <c r="E47" s="219"/>
      <c r="F47" s="219"/>
      <c r="G47" s="219"/>
      <c r="H47" s="219"/>
      <c r="I47" s="13"/>
      <c r="J47" s="13"/>
      <c r="K47" s="13"/>
      <c r="L47" s="13"/>
      <c r="M47" s="13"/>
      <c r="N47" s="13"/>
      <c r="O47" s="13"/>
      <c r="P47" s="13"/>
      <c r="Q47" s="13">
        <f t="shared" si="15"/>
        <v>0</v>
      </c>
      <c r="R47" s="13">
        <f t="shared" si="16"/>
        <v>0</v>
      </c>
      <c r="U47" s="83"/>
    </row>
    <row r="48" spans="1:26" s="3" customFormat="1" x14ac:dyDescent="0.2">
      <c r="A48" s="219"/>
      <c r="B48" s="219"/>
      <c r="C48" s="219"/>
      <c r="D48" s="219"/>
      <c r="E48" s="219"/>
      <c r="F48" s="219"/>
      <c r="G48" s="219"/>
      <c r="H48" s="219"/>
      <c r="I48" s="13"/>
      <c r="J48" s="13"/>
      <c r="K48" s="13"/>
      <c r="L48" s="13"/>
      <c r="M48" s="13"/>
      <c r="N48" s="13"/>
      <c r="O48" s="13"/>
      <c r="P48" s="13"/>
      <c r="Q48" s="13">
        <f t="shared" si="15"/>
        <v>0</v>
      </c>
      <c r="R48" s="13">
        <f t="shared" si="16"/>
        <v>0</v>
      </c>
      <c r="U48" s="83"/>
    </row>
    <row r="49" spans="1:24" s="4" customFormat="1" x14ac:dyDescent="0.2">
      <c r="A49" s="10" t="s">
        <v>23</v>
      </c>
      <c r="B49" s="5"/>
      <c r="C49" s="5"/>
      <c r="D49" s="5"/>
      <c r="E49" s="5"/>
      <c r="F49" s="5"/>
      <c r="G49" s="5"/>
      <c r="H49" s="5"/>
      <c r="I49" s="15">
        <f>TRUNC(ROUND(SUM(I43:I48),0),0)</f>
        <v>0</v>
      </c>
      <c r="J49" s="15">
        <f>TRUNC(ROUND(SUM(J43:J48),0),0)</f>
        <v>0</v>
      </c>
      <c r="K49" s="15">
        <f t="shared" ref="K49:P49" si="17">TRUNC(ROUND(SUM(K43:K48),0),0)</f>
        <v>0</v>
      </c>
      <c r="L49" s="15">
        <f t="shared" si="17"/>
        <v>0</v>
      </c>
      <c r="M49" s="15">
        <f t="shared" si="17"/>
        <v>0</v>
      </c>
      <c r="N49" s="15">
        <f t="shared" si="17"/>
        <v>0</v>
      </c>
      <c r="O49" s="15">
        <f t="shared" si="17"/>
        <v>0</v>
      </c>
      <c r="P49" s="15">
        <f t="shared" si="17"/>
        <v>0</v>
      </c>
      <c r="Q49" s="15">
        <f t="shared" si="15"/>
        <v>0</v>
      </c>
      <c r="R49" s="15">
        <f t="shared" si="16"/>
        <v>0</v>
      </c>
      <c r="T49" s="3"/>
      <c r="U49" s="83"/>
    </row>
    <row r="50" spans="1:24" s="2" customFormat="1" x14ac:dyDescent="0.2">
      <c r="A50" s="10"/>
      <c r="B50" s="5"/>
      <c r="C50" s="5"/>
      <c r="D50" s="5"/>
      <c r="E50" s="5"/>
      <c r="F50" s="5"/>
      <c r="G50" s="5"/>
      <c r="H50" s="5"/>
      <c r="I50" s="19"/>
      <c r="J50" s="19"/>
      <c r="K50" s="19"/>
      <c r="L50" s="19"/>
      <c r="M50" s="19"/>
      <c r="N50" s="19"/>
      <c r="O50" s="19"/>
      <c r="P50" s="19"/>
      <c r="Q50" s="19"/>
      <c r="R50" s="19"/>
    </row>
    <row r="51" spans="1:24" s="2" customFormat="1" x14ac:dyDescent="0.2">
      <c r="A51" s="222" t="s">
        <v>34</v>
      </c>
      <c r="B51" s="222"/>
      <c r="C51" s="222"/>
      <c r="D51" s="222"/>
      <c r="E51" s="222"/>
      <c r="F51" s="222"/>
      <c r="G51" s="222"/>
      <c r="H51" s="222"/>
      <c r="I51" s="14">
        <f t="shared" ref="I51:P51" si="18">SUM(I35,I37:I41,I49)</f>
        <v>0</v>
      </c>
      <c r="J51" s="14">
        <f t="shared" si="18"/>
        <v>0</v>
      </c>
      <c r="K51" s="14">
        <f t="shared" si="18"/>
        <v>0</v>
      </c>
      <c r="L51" s="14">
        <f t="shared" si="18"/>
        <v>0</v>
      </c>
      <c r="M51" s="14">
        <f t="shared" si="18"/>
        <v>0</v>
      </c>
      <c r="N51" s="14">
        <f t="shared" si="18"/>
        <v>0</v>
      </c>
      <c r="O51" s="14">
        <f t="shared" si="18"/>
        <v>0</v>
      </c>
      <c r="P51" s="14">
        <f t="shared" si="18"/>
        <v>0</v>
      </c>
      <c r="Q51" s="14">
        <f t="shared" si="15"/>
        <v>0</v>
      </c>
      <c r="R51" s="14">
        <f t="shared" si="16"/>
        <v>0</v>
      </c>
    </row>
    <row r="52" spans="1:24" s="2" customFormat="1" x14ac:dyDescent="0.2">
      <c r="A52" s="6"/>
      <c r="B52" s="6"/>
      <c r="C52" s="113"/>
      <c r="D52" s="258" t="s">
        <v>155</v>
      </c>
      <c r="E52" s="259"/>
      <c r="F52" s="6"/>
      <c r="G52" s="6"/>
      <c r="H52" s="6"/>
      <c r="I52" s="14"/>
      <c r="J52" s="14"/>
      <c r="K52" s="14"/>
      <c r="L52" s="14"/>
      <c r="N52" s="15"/>
      <c r="P52" s="15"/>
      <c r="Q52" s="15"/>
      <c r="R52" s="15"/>
    </row>
    <row r="53" spans="1:24" s="2" customFormat="1" x14ac:dyDescent="0.2">
      <c r="A53" s="8" t="s">
        <v>7</v>
      </c>
      <c r="B53" s="8"/>
      <c r="C53" s="115"/>
      <c r="D53" s="220">
        <v>0.5</v>
      </c>
      <c r="E53" s="221"/>
      <c r="F53" s="8"/>
      <c r="G53" s="8"/>
      <c r="H53" s="8"/>
      <c r="I53" s="15">
        <f>ROUND(I51*D53,0)</f>
        <v>0</v>
      </c>
      <c r="J53" s="15"/>
      <c r="K53" s="15">
        <f>ROUND(D53*K51,0)</f>
        <v>0</v>
      </c>
      <c r="L53" s="15"/>
      <c r="M53" s="15">
        <f>TRUNC(ROUND(M51*$D$53,0),0)</f>
        <v>0</v>
      </c>
      <c r="N53" s="15"/>
      <c r="O53" s="15">
        <f>TRUNC(ROUND(O51*$D$53,0),0)</f>
        <v>0</v>
      </c>
      <c r="P53" s="15"/>
      <c r="Q53" s="15">
        <f>I53+K53+M53+O53</f>
        <v>0</v>
      </c>
      <c r="R53" s="15"/>
      <c r="T53" s="169" t="s">
        <v>158</v>
      </c>
      <c r="U53" s="170"/>
      <c r="V53" s="251" t="s">
        <v>172</v>
      </c>
      <c r="W53" s="252"/>
      <c r="X53" s="180" t="str">
        <f>IF(U55&lt;U54, "Yes", "No")</f>
        <v>No</v>
      </c>
    </row>
    <row r="54" spans="1:24" s="2" customFormat="1" x14ac:dyDescent="0.2">
      <c r="A54" s="8" t="s">
        <v>52</v>
      </c>
      <c r="B54" s="8"/>
      <c r="C54" s="115"/>
      <c r="D54" s="220">
        <v>0.5</v>
      </c>
      <c r="E54" s="221"/>
      <c r="F54" s="8"/>
      <c r="G54" s="8"/>
      <c r="H54" s="8"/>
      <c r="I54" s="15"/>
      <c r="J54" s="15">
        <f>ROUND(D54*J51,0)</f>
        <v>0</v>
      </c>
      <c r="K54" s="15"/>
      <c r="L54" s="15">
        <f>ROUND(D54*L51,0)</f>
        <v>0</v>
      </c>
      <c r="M54" s="15"/>
      <c r="N54" s="15">
        <f>TRUNC(ROUND(N51*$D54,0),0)</f>
        <v>0</v>
      </c>
      <c r="O54" s="15"/>
      <c r="P54" s="15">
        <f>TRUNC(ROUND(P51*$D54,0),0)</f>
        <v>0</v>
      </c>
      <c r="Q54" s="15"/>
      <c r="R54" s="15">
        <f t="shared" si="16"/>
        <v>0</v>
      </c>
      <c r="T54" s="170" t="s">
        <v>159</v>
      </c>
      <c r="U54" s="176">
        <f>(Q51+Q56)*0.5</f>
        <v>0</v>
      </c>
      <c r="V54" s="179"/>
      <c r="W54" s="32" t="s">
        <v>173</v>
      </c>
      <c r="X54" s="181" t="str">
        <f>IF(U55&lt;U54, U54-U55, "N/A")</f>
        <v>N/A</v>
      </c>
    </row>
    <row r="55" spans="1:24" s="2" customFormat="1" x14ac:dyDescent="0.2">
      <c r="A55" s="8" t="s">
        <v>113</v>
      </c>
      <c r="B55" s="8"/>
      <c r="C55" s="115"/>
      <c r="D55" s="220">
        <v>0</v>
      </c>
      <c r="E55" s="221"/>
      <c r="F55" s="8"/>
      <c r="G55" s="8"/>
      <c r="H55" s="8"/>
      <c r="I55" s="15"/>
      <c r="J55" s="15">
        <f>ROUND(I51*D55,0)</f>
        <v>0</v>
      </c>
      <c r="K55" s="15"/>
      <c r="L55" s="15">
        <f>ROUND(K51*D55,0)</f>
        <v>0</v>
      </c>
      <c r="M55" s="15"/>
      <c r="N55" s="15">
        <f>ROUND(M51*D55,0)</f>
        <v>0</v>
      </c>
      <c r="O55" s="15"/>
      <c r="P55" s="15">
        <f>ROUND(O51*D55,0)</f>
        <v>0</v>
      </c>
      <c r="Q55" s="15"/>
      <c r="R55" s="15">
        <f t="shared" si="16"/>
        <v>0</v>
      </c>
      <c r="T55" s="170" t="s">
        <v>160</v>
      </c>
      <c r="U55" s="176">
        <f>Q81*0.42857</f>
        <v>0</v>
      </c>
      <c r="V55" s="179"/>
      <c r="W55" s="11"/>
      <c r="X55" s="11"/>
    </row>
    <row r="56" spans="1:24" s="2" customFormat="1" x14ac:dyDescent="0.2">
      <c r="A56" s="25" t="s">
        <v>33</v>
      </c>
      <c r="B56" s="8"/>
      <c r="C56" s="115"/>
      <c r="D56" s="30"/>
      <c r="E56" s="8"/>
      <c r="F56" s="8"/>
      <c r="G56" s="8"/>
      <c r="H56" s="8"/>
      <c r="I56" s="14">
        <f>TRUNC(ROUND(X100,0),0)</f>
        <v>0</v>
      </c>
      <c r="J56" s="14"/>
      <c r="K56" s="14">
        <f>TRUNC(ROUND(Z100,0),0)</f>
        <v>0</v>
      </c>
      <c r="L56" s="14"/>
      <c r="M56" s="14">
        <f>TRUNC(ROUND(AB100,0),0)</f>
        <v>0</v>
      </c>
      <c r="N56" s="15"/>
      <c r="O56" s="14">
        <f>TRUNC(ROUND(AD100,0),0)</f>
        <v>0</v>
      </c>
      <c r="P56" s="15"/>
      <c r="Q56" s="15">
        <f>I56+K56+M56+O56</f>
        <v>0</v>
      </c>
      <c r="R56" s="15"/>
      <c r="T56" s="175" t="s">
        <v>161</v>
      </c>
      <c r="U56" s="177">
        <f>IF(U54&lt;U55,U54,U55)</f>
        <v>0</v>
      </c>
    </row>
    <row r="57" spans="1:24" s="2" customFormat="1" ht="13.5" thickBot="1" x14ac:dyDescent="0.25">
      <c r="A57" s="8" t="s">
        <v>25</v>
      </c>
      <c r="B57" s="8"/>
      <c r="C57" s="115"/>
      <c r="D57" s="220">
        <v>0.5</v>
      </c>
      <c r="E57" s="221"/>
      <c r="F57" s="8"/>
      <c r="G57" s="8"/>
      <c r="H57" s="8"/>
      <c r="I57" s="15">
        <f>TRUNC(ROUND(I56*$D$57,0),0)</f>
        <v>0</v>
      </c>
      <c r="J57" s="15"/>
      <c r="K57" s="15">
        <f>TRUNC(ROUND(K56*$D$57,0),0)</f>
        <v>0</v>
      </c>
      <c r="L57" s="15"/>
      <c r="M57" s="15">
        <f>TRUNC(ROUND(M56*$D$57,0),0)</f>
        <v>0</v>
      </c>
      <c r="N57" s="15"/>
      <c r="O57" s="15">
        <f>TRUNC(ROUND(AD134,0),0)</f>
        <v>0</v>
      </c>
      <c r="P57" s="15"/>
      <c r="Q57" s="15">
        <f t="shared" ref="Q57" si="19">SUM($I57,$K57,$M57,$O57)</f>
        <v>0</v>
      </c>
      <c r="R57" s="14"/>
    </row>
    <row r="58" spans="1:24" s="3" customFormat="1" ht="24" customHeight="1" x14ac:dyDescent="0.25">
      <c r="A58" s="225" t="s">
        <v>30</v>
      </c>
      <c r="B58" s="225"/>
      <c r="C58" s="225"/>
      <c r="D58" s="225"/>
      <c r="E58" s="225"/>
      <c r="F58" s="225"/>
      <c r="G58" s="225"/>
      <c r="H58" s="225"/>
      <c r="I58" s="19"/>
      <c r="J58" s="19"/>
      <c r="K58" s="19"/>
      <c r="L58" s="19"/>
      <c r="M58" s="19"/>
      <c r="N58" s="19"/>
      <c r="O58" s="19"/>
      <c r="P58" s="19"/>
      <c r="Q58" s="19"/>
      <c r="R58" s="19"/>
      <c r="T58" s="188" t="s">
        <v>169</v>
      </c>
      <c r="U58" s="189"/>
      <c r="V58" s="189"/>
      <c r="W58" s="189"/>
      <c r="X58" s="190"/>
    </row>
    <row r="59" spans="1:24" s="3" customFormat="1" x14ac:dyDescent="0.2">
      <c r="A59" s="5" t="s">
        <v>54</v>
      </c>
      <c r="B59" s="223" t="s">
        <v>20</v>
      </c>
      <c r="C59" s="224"/>
      <c r="D59" s="224"/>
      <c r="E59" s="82">
        <v>21</v>
      </c>
      <c r="F59" s="223" t="s">
        <v>44</v>
      </c>
      <c r="G59" s="224"/>
      <c r="H59" s="111">
        <f>W67</f>
        <v>551.30040000000008</v>
      </c>
      <c r="I59" s="13">
        <f>TRUNC(ROUND($E59*$H59*($D23+$D24),0),0)</f>
        <v>0</v>
      </c>
      <c r="J59" s="13"/>
      <c r="K59" s="13">
        <f>TRUNC(ROUND($E59*W68*($D23+$D24),0),0)</f>
        <v>0</v>
      </c>
      <c r="L59" s="13"/>
      <c r="M59" s="13">
        <f>TRUNC(ROUND($E59*W69*($D23+$D24),0),0)</f>
        <v>0</v>
      </c>
      <c r="N59" s="13"/>
      <c r="O59" s="13">
        <f>TRUNC(ROUND($E59*W70*($D23+$D24),0),0)</f>
        <v>0</v>
      </c>
      <c r="P59" s="13"/>
      <c r="Q59" s="13">
        <f t="shared" ref="Q59:Q80" si="20">SUM($I59,$K59,$M59,$O59)</f>
        <v>0</v>
      </c>
      <c r="R59" s="13">
        <f t="shared" ref="R59:R80" si="21">SUM($J59,$L59,$N59,$P59)</f>
        <v>0</v>
      </c>
      <c r="T59" s="126"/>
      <c r="U59" s="127"/>
      <c r="V59" s="143" t="s">
        <v>143</v>
      </c>
      <c r="W59" s="128" t="s">
        <v>144</v>
      </c>
      <c r="X59" s="129"/>
    </row>
    <row r="60" spans="1:24" s="3" customFormat="1" x14ac:dyDescent="0.2">
      <c r="A60" s="5" t="s">
        <v>123</v>
      </c>
      <c r="B60" s="99"/>
      <c r="C60" s="99"/>
      <c r="D60" s="99"/>
      <c r="E60" s="38"/>
      <c r="F60" s="99"/>
      <c r="G60" s="99"/>
      <c r="H60" s="119"/>
      <c r="I60" s="13"/>
      <c r="J60" s="13"/>
      <c r="K60" s="13"/>
      <c r="L60" s="13"/>
      <c r="M60" s="13"/>
      <c r="N60" s="13"/>
      <c r="O60" s="13"/>
      <c r="P60" s="13"/>
      <c r="Q60" s="13">
        <f t="shared" si="20"/>
        <v>0</v>
      </c>
      <c r="R60" s="13">
        <f t="shared" si="21"/>
        <v>0</v>
      </c>
      <c r="T60" s="191" t="s">
        <v>103</v>
      </c>
      <c r="U60" s="192"/>
      <c r="V60" s="130">
        <v>583.11</v>
      </c>
      <c r="W60" s="130">
        <f>V60*1.05</f>
        <v>612.26550000000009</v>
      </c>
      <c r="X60" s="131"/>
    </row>
    <row r="61" spans="1:24" s="3" customFormat="1" x14ac:dyDescent="0.2">
      <c r="A61" s="5" t="s">
        <v>128</v>
      </c>
      <c r="B61" s="99"/>
      <c r="C61" s="99"/>
      <c r="D61" s="99"/>
      <c r="E61" s="38"/>
      <c r="F61" s="99"/>
      <c r="G61" s="99"/>
      <c r="H61" s="119"/>
      <c r="I61" s="13"/>
      <c r="J61" s="13"/>
      <c r="K61" s="13"/>
      <c r="L61" s="13"/>
      <c r="M61" s="13"/>
      <c r="N61" s="13"/>
      <c r="O61" s="13"/>
      <c r="P61" s="13"/>
      <c r="Q61" s="13">
        <f t="shared" si="20"/>
        <v>0</v>
      </c>
      <c r="R61" s="13">
        <f t="shared" si="21"/>
        <v>0</v>
      </c>
      <c r="T61" s="191" t="s">
        <v>151</v>
      </c>
      <c r="U61" s="192"/>
      <c r="V61" s="130">
        <f>V62+159.26</f>
        <v>596.79999999999995</v>
      </c>
      <c r="W61" s="130">
        <f t="shared" ref="W61:W63" si="22">V61*1.05</f>
        <v>626.64</v>
      </c>
      <c r="X61" s="131"/>
    </row>
    <row r="62" spans="1:24" s="3" customFormat="1" x14ac:dyDescent="0.2">
      <c r="A62" s="219" t="s">
        <v>55</v>
      </c>
      <c r="B62" s="219"/>
      <c r="C62" s="219"/>
      <c r="D62" s="219"/>
      <c r="E62" s="219"/>
      <c r="F62" s="219"/>
      <c r="G62" s="219"/>
      <c r="H62" s="219"/>
      <c r="I62" s="13"/>
      <c r="J62" s="13"/>
      <c r="K62" s="13"/>
      <c r="L62" s="13"/>
      <c r="M62" s="13"/>
      <c r="N62" s="13"/>
      <c r="O62" s="13"/>
      <c r="P62" s="13"/>
      <c r="Q62" s="13">
        <f t="shared" si="20"/>
        <v>0</v>
      </c>
      <c r="R62" s="13">
        <f t="shared" si="21"/>
        <v>0</v>
      </c>
      <c r="T62" s="191" t="s">
        <v>104</v>
      </c>
      <c r="U62" s="192"/>
      <c r="V62" s="130">
        <v>437.54</v>
      </c>
      <c r="W62" s="130">
        <f t="shared" si="22"/>
        <v>459.41700000000003</v>
      </c>
      <c r="X62" s="131"/>
    </row>
    <row r="63" spans="1:24" s="3" customFormat="1" x14ac:dyDescent="0.2">
      <c r="A63" s="5" t="s">
        <v>119</v>
      </c>
      <c r="B63" s="5"/>
      <c r="C63" s="5"/>
      <c r="D63" s="5"/>
      <c r="E63" s="5"/>
      <c r="F63" s="5"/>
      <c r="G63" s="5"/>
      <c r="H63" s="5"/>
      <c r="I63" s="13"/>
      <c r="J63" s="13"/>
      <c r="K63" s="13"/>
      <c r="L63" s="13"/>
      <c r="M63" s="13"/>
      <c r="N63" s="13"/>
      <c r="O63" s="13"/>
      <c r="P63" s="13"/>
      <c r="Q63" s="13">
        <f t="shared" si="20"/>
        <v>0</v>
      </c>
      <c r="R63" s="13">
        <f t="shared" si="21"/>
        <v>0</v>
      </c>
      <c r="T63" s="135"/>
      <c r="U63" s="136" t="s">
        <v>149</v>
      </c>
      <c r="V63" s="130">
        <v>516.67999999999995</v>
      </c>
      <c r="W63" s="130">
        <f t="shared" si="22"/>
        <v>542.51400000000001</v>
      </c>
      <c r="X63" s="131"/>
    </row>
    <row r="64" spans="1:24" s="3" customFormat="1" x14ac:dyDescent="0.2">
      <c r="A64" s="219" t="s">
        <v>69</v>
      </c>
      <c r="B64" s="219"/>
      <c r="C64" s="219"/>
      <c r="D64" s="219"/>
      <c r="E64" s="219"/>
      <c r="F64" s="219"/>
      <c r="G64" s="219"/>
      <c r="H64" s="219"/>
      <c r="I64" s="13"/>
      <c r="J64" s="13"/>
      <c r="K64" s="13"/>
      <c r="L64" s="13"/>
      <c r="M64" s="13"/>
      <c r="N64" s="13"/>
      <c r="O64" s="13"/>
      <c r="P64" s="13"/>
      <c r="Q64" s="13">
        <f t="shared" si="20"/>
        <v>0</v>
      </c>
      <c r="R64" s="13">
        <f t="shared" si="21"/>
        <v>0</v>
      </c>
      <c r="T64" s="132"/>
      <c r="U64" s="133"/>
      <c r="V64" s="133"/>
      <c r="W64" s="133"/>
      <c r="X64" s="134"/>
    </row>
    <row r="65" spans="1:24" s="3" customFormat="1" x14ac:dyDescent="0.2">
      <c r="A65" s="219" t="s">
        <v>70</v>
      </c>
      <c r="B65" s="219"/>
      <c r="C65" s="219"/>
      <c r="D65" s="219"/>
      <c r="E65" s="219"/>
      <c r="F65" s="219"/>
      <c r="G65" s="219"/>
      <c r="H65" s="219"/>
      <c r="I65" s="13"/>
      <c r="J65" s="13"/>
      <c r="K65" s="13"/>
      <c r="L65" s="13"/>
      <c r="M65" s="13"/>
      <c r="N65" s="13"/>
      <c r="O65" s="13"/>
      <c r="P65" s="13"/>
      <c r="Q65" s="13">
        <f t="shared" si="20"/>
        <v>0</v>
      </c>
      <c r="R65" s="13">
        <f t="shared" si="21"/>
        <v>0</v>
      </c>
      <c r="T65" s="137" t="s">
        <v>112</v>
      </c>
      <c r="U65" s="138" t="s">
        <v>152</v>
      </c>
      <c r="V65" s="138" t="s">
        <v>114</v>
      </c>
      <c r="W65" s="138" t="s">
        <v>105</v>
      </c>
      <c r="X65" s="139" t="s">
        <v>145</v>
      </c>
    </row>
    <row r="66" spans="1:24" s="3" customFormat="1" x14ac:dyDescent="0.2">
      <c r="A66" s="219" t="s">
        <v>77</v>
      </c>
      <c r="B66" s="219"/>
      <c r="C66" s="219"/>
      <c r="D66" s="219"/>
      <c r="E66" s="219"/>
      <c r="F66" s="219"/>
      <c r="G66" s="219"/>
      <c r="H66" s="219"/>
      <c r="I66" s="13"/>
      <c r="J66" s="13"/>
      <c r="K66" s="13"/>
      <c r="L66" s="13"/>
      <c r="M66" s="13"/>
      <c r="N66" s="13"/>
      <c r="O66" s="13"/>
      <c r="P66" s="13"/>
      <c r="Q66" s="13">
        <f t="shared" si="20"/>
        <v>0</v>
      </c>
      <c r="R66" s="13">
        <f t="shared" si="21"/>
        <v>0</v>
      </c>
      <c r="T66" s="140" t="s">
        <v>116</v>
      </c>
      <c r="U66" s="141">
        <f>V62</f>
        <v>437.54</v>
      </c>
      <c r="V66" s="141">
        <v>91.88</v>
      </c>
      <c r="W66" s="141">
        <f>U66+V66</f>
        <v>529.42000000000007</v>
      </c>
      <c r="X66" s="142">
        <v>0.2</v>
      </c>
    </row>
    <row r="67" spans="1:24" s="3" customFormat="1" x14ac:dyDescent="0.2">
      <c r="A67" s="219" t="s">
        <v>71</v>
      </c>
      <c r="B67" s="219"/>
      <c r="C67" s="219"/>
      <c r="D67" s="219"/>
      <c r="E67" s="219"/>
      <c r="F67" s="219"/>
      <c r="G67" s="219"/>
      <c r="H67" s="219"/>
      <c r="I67" s="13"/>
      <c r="J67" s="13"/>
      <c r="K67" s="13"/>
      <c r="L67" s="13"/>
      <c r="M67" s="13"/>
      <c r="N67" s="13"/>
      <c r="O67" s="13"/>
      <c r="P67" s="13"/>
      <c r="Q67" s="13">
        <f t="shared" si="20"/>
        <v>0</v>
      </c>
      <c r="R67" s="13">
        <f t="shared" si="21"/>
        <v>0</v>
      </c>
      <c r="T67" s="140" t="s">
        <v>117</v>
      </c>
      <c r="U67" s="141">
        <f>U66*1.05</f>
        <v>459.41700000000003</v>
      </c>
      <c r="V67" s="141">
        <f>U67*X67</f>
        <v>91.883400000000009</v>
      </c>
      <c r="W67" s="141">
        <f>U67+V67</f>
        <v>551.30040000000008</v>
      </c>
      <c r="X67" s="142">
        <v>0.2</v>
      </c>
    </row>
    <row r="68" spans="1:24" s="3" customFormat="1" x14ac:dyDescent="0.2">
      <c r="A68" s="5" t="s">
        <v>118</v>
      </c>
      <c r="B68" s="5"/>
      <c r="C68" s="5"/>
      <c r="D68" s="5"/>
      <c r="E68" s="5"/>
      <c r="F68" s="5"/>
      <c r="G68" s="5"/>
      <c r="H68" s="5"/>
      <c r="I68" s="13"/>
      <c r="J68" s="13"/>
      <c r="K68" s="13"/>
      <c r="L68" s="13"/>
      <c r="M68" s="13"/>
      <c r="N68" s="13"/>
      <c r="O68" s="13"/>
      <c r="P68" s="13"/>
      <c r="Q68" s="13">
        <f t="shared" si="20"/>
        <v>0</v>
      </c>
      <c r="R68" s="13">
        <f t="shared" si="21"/>
        <v>0</v>
      </c>
      <c r="T68" s="140" t="s">
        <v>146</v>
      </c>
      <c r="U68" s="141">
        <f t="shared" ref="U68:U70" si="23">U67*1.05</f>
        <v>482.38785000000007</v>
      </c>
      <c r="V68" s="141">
        <f t="shared" ref="V68:V70" si="24">U68*X68</f>
        <v>96.477570000000014</v>
      </c>
      <c r="W68" s="141">
        <f>U68+V68</f>
        <v>578.86542000000009</v>
      </c>
      <c r="X68" s="142">
        <v>0.2</v>
      </c>
    </row>
    <row r="69" spans="1:24" s="3" customFormat="1" x14ac:dyDescent="0.2">
      <c r="A69" s="5" t="s">
        <v>140</v>
      </c>
      <c r="B69" s="5"/>
      <c r="C69" s="5"/>
      <c r="D69" s="5"/>
      <c r="E69" s="5"/>
      <c r="F69" s="5"/>
      <c r="G69" s="5"/>
      <c r="H69" s="5"/>
      <c r="I69" s="125"/>
      <c r="J69" s="125"/>
      <c r="K69" s="125"/>
      <c r="L69" s="125"/>
      <c r="M69" s="125"/>
      <c r="N69" s="125"/>
      <c r="O69" s="125"/>
      <c r="P69" s="125"/>
      <c r="Q69" s="13">
        <f t="shared" si="20"/>
        <v>0</v>
      </c>
      <c r="R69" s="13">
        <f t="shared" si="21"/>
        <v>0</v>
      </c>
      <c r="T69" s="140" t="s">
        <v>153</v>
      </c>
      <c r="U69" s="141">
        <f t="shared" si="23"/>
        <v>506.50724250000007</v>
      </c>
      <c r="V69" s="141">
        <f t="shared" si="24"/>
        <v>101.30144850000002</v>
      </c>
      <c r="W69" s="141">
        <f>U69+V69</f>
        <v>607.80869100000007</v>
      </c>
      <c r="X69" s="142">
        <v>0.2</v>
      </c>
    </row>
    <row r="70" spans="1:24" s="3" customFormat="1" ht="12.75" customHeight="1" x14ac:dyDescent="0.2">
      <c r="A70" s="5" t="s">
        <v>137</v>
      </c>
      <c r="B70" s="5"/>
      <c r="C70" s="5"/>
      <c r="D70" s="5"/>
      <c r="E70" s="5"/>
      <c r="F70" s="5"/>
      <c r="G70" s="5"/>
      <c r="H70" s="5"/>
      <c r="I70" s="125"/>
      <c r="J70" s="125"/>
      <c r="K70" s="125"/>
      <c r="L70" s="125"/>
      <c r="M70" s="125"/>
      <c r="N70" s="125"/>
      <c r="O70" s="125"/>
      <c r="P70" s="125"/>
      <c r="Q70" s="13">
        <f t="shared" si="20"/>
        <v>0</v>
      </c>
      <c r="R70" s="13">
        <f t="shared" si="21"/>
        <v>0</v>
      </c>
      <c r="T70" s="140" t="s">
        <v>170</v>
      </c>
      <c r="U70" s="141">
        <f t="shared" si="23"/>
        <v>531.83260462500004</v>
      </c>
      <c r="V70" s="141">
        <f t="shared" si="24"/>
        <v>106.36652092500002</v>
      </c>
      <c r="W70" s="141">
        <f>U70+V70</f>
        <v>638.19912555000008</v>
      </c>
      <c r="X70" s="142">
        <v>0.2</v>
      </c>
    </row>
    <row r="71" spans="1:24" s="3" customFormat="1" x14ac:dyDescent="0.2">
      <c r="A71" s="5" t="s">
        <v>98</v>
      </c>
      <c r="B71" s="5" t="s">
        <v>99</v>
      </c>
      <c r="C71" s="216"/>
      <c r="D71" s="217"/>
      <c r="E71" s="217"/>
      <c r="F71" s="217"/>
      <c r="G71" s="217"/>
      <c r="H71" s="218"/>
      <c r="I71" s="13"/>
      <c r="J71" s="13"/>
      <c r="K71" s="13"/>
      <c r="L71" s="13"/>
      <c r="M71" s="13"/>
      <c r="N71" s="13"/>
      <c r="O71" s="13"/>
      <c r="P71" s="13"/>
      <c r="Q71" s="13">
        <f t="shared" si="20"/>
        <v>0</v>
      </c>
      <c r="R71" s="13">
        <f t="shared" si="21"/>
        <v>0</v>
      </c>
      <c r="T71" s="132"/>
      <c r="U71" s="133"/>
      <c r="V71" s="133"/>
      <c r="W71" s="133"/>
      <c r="X71" s="134"/>
    </row>
    <row r="72" spans="1:24" s="3" customFormat="1" ht="12.75" customHeight="1" x14ac:dyDescent="0.2">
      <c r="A72" s="5" t="s">
        <v>100</v>
      </c>
      <c r="B72" s="5" t="s">
        <v>99</v>
      </c>
      <c r="C72" s="216"/>
      <c r="D72" s="217"/>
      <c r="E72" s="217"/>
      <c r="F72" s="217"/>
      <c r="G72" s="217"/>
      <c r="H72" s="218"/>
      <c r="I72" s="13"/>
      <c r="J72" s="13"/>
      <c r="K72" s="13"/>
      <c r="L72" s="13"/>
      <c r="M72" s="13"/>
      <c r="N72" s="13"/>
      <c r="O72" s="13"/>
      <c r="P72" s="13"/>
      <c r="Q72" s="13">
        <f t="shared" si="20"/>
        <v>0</v>
      </c>
      <c r="R72" s="13">
        <f t="shared" si="21"/>
        <v>0</v>
      </c>
      <c r="T72" s="182" t="s">
        <v>147</v>
      </c>
      <c r="U72" s="183"/>
      <c r="V72" s="183"/>
      <c r="W72" s="183"/>
      <c r="X72" s="184"/>
    </row>
    <row r="73" spans="1:24" s="3" customFormat="1" x14ac:dyDescent="0.2">
      <c r="A73" s="5" t="s">
        <v>101</v>
      </c>
      <c r="B73" s="5" t="s">
        <v>99</v>
      </c>
      <c r="C73" s="216"/>
      <c r="D73" s="217"/>
      <c r="E73" s="217"/>
      <c r="F73" s="217"/>
      <c r="G73" s="217"/>
      <c r="H73" s="218"/>
      <c r="I73" s="13"/>
      <c r="J73" s="13"/>
      <c r="K73" s="13"/>
      <c r="L73" s="13"/>
      <c r="M73" s="13"/>
      <c r="N73" s="13"/>
      <c r="O73" s="13"/>
      <c r="P73" s="13"/>
      <c r="Q73" s="13">
        <f t="shared" si="20"/>
        <v>0</v>
      </c>
      <c r="R73" s="13">
        <f t="shared" si="21"/>
        <v>0</v>
      </c>
      <c r="T73" s="185" t="s">
        <v>171</v>
      </c>
      <c r="U73" s="186"/>
      <c r="V73" s="186"/>
      <c r="W73" s="186"/>
      <c r="X73" s="187"/>
    </row>
    <row r="74" spans="1:24" s="3" customFormat="1" ht="13.5" thickBot="1" x14ac:dyDescent="0.25">
      <c r="A74" s="5" t="s">
        <v>102</v>
      </c>
      <c r="B74" s="5" t="s">
        <v>99</v>
      </c>
      <c r="C74" s="216"/>
      <c r="D74" s="217"/>
      <c r="E74" s="217"/>
      <c r="F74" s="217"/>
      <c r="G74" s="217"/>
      <c r="H74" s="218"/>
      <c r="I74" s="13"/>
      <c r="J74" s="13"/>
      <c r="K74" s="13"/>
      <c r="L74" s="13"/>
      <c r="M74" s="13"/>
      <c r="N74" s="13"/>
      <c r="O74" s="13"/>
      <c r="P74" s="13"/>
      <c r="Q74" s="13">
        <f t="shared" si="20"/>
        <v>0</v>
      </c>
      <c r="R74" s="13">
        <f t="shared" si="21"/>
        <v>0</v>
      </c>
      <c r="T74" s="253" t="s">
        <v>154</v>
      </c>
      <c r="U74" s="254"/>
      <c r="V74" s="254"/>
      <c r="W74" s="254"/>
      <c r="X74" s="255"/>
    </row>
    <row r="75" spans="1:24" s="3" customFormat="1" x14ac:dyDescent="0.2">
      <c r="A75" s="5" t="s">
        <v>106</v>
      </c>
      <c r="B75" s="5" t="s">
        <v>99</v>
      </c>
      <c r="C75" s="216"/>
      <c r="D75" s="217"/>
      <c r="E75" s="217"/>
      <c r="F75" s="217"/>
      <c r="G75" s="217"/>
      <c r="H75" s="218"/>
      <c r="I75" s="13"/>
      <c r="J75" s="13"/>
      <c r="K75" s="13"/>
      <c r="L75" s="13"/>
      <c r="M75" s="13"/>
      <c r="N75" s="13"/>
      <c r="O75" s="13"/>
      <c r="P75" s="13"/>
      <c r="Q75" s="13">
        <f t="shared" si="20"/>
        <v>0</v>
      </c>
      <c r="R75" s="13">
        <f t="shared" si="21"/>
        <v>0</v>
      </c>
    </row>
    <row r="76" spans="1:24" s="3" customFormat="1" x14ac:dyDescent="0.2">
      <c r="A76" s="5" t="s">
        <v>107</v>
      </c>
      <c r="B76" s="5" t="s">
        <v>99</v>
      </c>
      <c r="C76" s="216"/>
      <c r="D76" s="217"/>
      <c r="E76" s="217"/>
      <c r="F76" s="217"/>
      <c r="G76" s="217"/>
      <c r="H76" s="218"/>
      <c r="I76" s="13"/>
      <c r="J76" s="13"/>
      <c r="K76" s="13"/>
      <c r="L76" s="13"/>
      <c r="M76" s="13"/>
      <c r="N76" s="13"/>
      <c r="O76" s="13"/>
      <c r="P76" s="13"/>
      <c r="Q76" s="13">
        <f t="shared" si="20"/>
        <v>0</v>
      </c>
      <c r="R76" s="13">
        <f t="shared" si="21"/>
        <v>0</v>
      </c>
    </row>
    <row r="77" spans="1:24" s="3" customFormat="1" x14ac:dyDescent="0.2">
      <c r="A77" s="5" t="s">
        <v>108</v>
      </c>
      <c r="B77" s="5" t="s">
        <v>99</v>
      </c>
      <c r="C77" s="216"/>
      <c r="D77" s="217"/>
      <c r="E77" s="217"/>
      <c r="F77" s="217"/>
      <c r="G77" s="217"/>
      <c r="H77" s="218"/>
      <c r="I77" s="13"/>
      <c r="J77" s="13"/>
      <c r="K77" s="13"/>
      <c r="L77" s="13"/>
      <c r="M77" s="13"/>
      <c r="N77" s="13"/>
      <c r="O77" s="13"/>
      <c r="P77" s="13"/>
      <c r="Q77" s="13">
        <f t="shared" si="20"/>
        <v>0</v>
      </c>
      <c r="R77" s="13">
        <f t="shared" si="21"/>
        <v>0</v>
      </c>
    </row>
    <row r="78" spans="1:24" s="3" customFormat="1" x14ac:dyDescent="0.2">
      <c r="A78" s="5" t="s">
        <v>109</v>
      </c>
      <c r="B78" s="5" t="s">
        <v>99</v>
      </c>
      <c r="C78" s="216"/>
      <c r="D78" s="217"/>
      <c r="E78" s="217"/>
      <c r="F78" s="217"/>
      <c r="G78" s="217"/>
      <c r="H78" s="218"/>
      <c r="I78" s="13"/>
      <c r="J78" s="13"/>
      <c r="K78" s="13"/>
      <c r="L78" s="13"/>
      <c r="M78" s="13"/>
      <c r="N78" s="13"/>
      <c r="O78" s="13"/>
      <c r="P78" s="13"/>
      <c r="Q78" s="13">
        <f t="shared" si="20"/>
        <v>0</v>
      </c>
      <c r="R78" s="13">
        <f t="shared" si="21"/>
        <v>0</v>
      </c>
    </row>
    <row r="79" spans="1:24" s="3" customFormat="1" x14ac:dyDescent="0.2">
      <c r="A79" s="5" t="s">
        <v>110</v>
      </c>
      <c r="B79" s="5" t="s">
        <v>99</v>
      </c>
      <c r="C79" s="216"/>
      <c r="D79" s="217"/>
      <c r="E79" s="217"/>
      <c r="F79" s="217"/>
      <c r="G79" s="217"/>
      <c r="H79" s="218"/>
      <c r="I79" s="13"/>
      <c r="J79" s="13"/>
      <c r="K79" s="13"/>
      <c r="L79" s="13"/>
      <c r="M79" s="13"/>
      <c r="N79" s="13"/>
      <c r="O79" s="13"/>
      <c r="P79" s="13"/>
      <c r="Q79" s="13">
        <f t="shared" si="20"/>
        <v>0</v>
      </c>
      <c r="R79" s="13">
        <f t="shared" si="21"/>
        <v>0</v>
      </c>
    </row>
    <row r="80" spans="1:24" s="3" customFormat="1" x14ac:dyDescent="0.2">
      <c r="A80" s="5" t="s">
        <v>111</v>
      </c>
      <c r="B80" s="5" t="s">
        <v>99</v>
      </c>
      <c r="C80" s="216"/>
      <c r="D80" s="217"/>
      <c r="E80" s="217"/>
      <c r="F80" s="217"/>
      <c r="G80" s="217"/>
      <c r="H80" s="218"/>
      <c r="I80" s="13"/>
      <c r="J80" s="13"/>
      <c r="K80" s="13"/>
      <c r="L80" s="13"/>
      <c r="M80" s="13"/>
      <c r="N80" s="13"/>
      <c r="O80" s="13"/>
      <c r="P80" s="13"/>
      <c r="Q80" s="13">
        <f t="shared" si="20"/>
        <v>0</v>
      </c>
      <c r="R80" s="13">
        <f t="shared" si="21"/>
        <v>0</v>
      </c>
    </row>
    <row r="81" spans="1:31" s="3" customFormat="1" x14ac:dyDescent="0.2">
      <c r="A81" s="7" t="s">
        <v>5</v>
      </c>
      <c r="B81" s="7"/>
      <c r="C81" s="7"/>
      <c r="D81" s="7"/>
      <c r="E81" s="7"/>
      <c r="F81" s="7"/>
      <c r="G81" s="7"/>
      <c r="H81" s="7"/>
      <c r="I81" s="15">
        <f t="shared" ref="I81:P81" si="25">TRUNC(ROUND(SUM(I35,I37:I41,I49,I59:I80),0),0)</f>
        <v>0</v>
      </c>
      <c r="J81" s="15">
        <f t="shared" si="25"/>
        <v>0</v>
      </c>
      <c r="K81" s="15">
        <f t="shared" si="25"/>
        <v>0</v>
      </c>
      <c r="L81" s="15">
        <f t="shared" si="25"/>
        <v>0</v>
      </c>
      <c r="M81" s="15">
        <f t="shared" si="25"/>
        <v>0</v>
      </c>
      <c r="N81" s="15">
        <f t="shared" si="25"/>
        <v>0</v>
      </c>
      <c r="O81" s="15">
        <f t="shared" si="25"/>
        <v>0</v>
      </c>
      <c r="P81" s="15">
        <f t="shared" si="25"/>
        <v>0</v>
      </c>
      <c r="Q81" s="15">
        <f>SUM($I81,$K81,$M81,$O81)</f>
        <v>0</v>
      </c>
      <c r="R81" s="15">
        <f>SUM($J81,$L81,$N81,$P81)</f>
        <v>0</v>
      </c>
    </row>
    <row r="82" spans="1:31" s="3" customFormat="1" x14ac:dyDescent="0.2">
      <c r="A82" s="10" t="s">
        <v>6</v>
      </c>
      <c r="B82" s="10"/>
      <c r="C82" s="10"/>
      <c r="D82" s="10"/>
      <c r="E82" s="10"/>
      <c r="F82" s="10"/>
      <c r="G82" s="10"/>
      <c r="H82" s="10"/>
      <c r="I82" s="12">
        <f>SUM(I53,I57,I81)</f>
        <v>0</v>
      </c>
      <c r="J82" s="12">
        <f>SUM(J54,J55,J81)</f>
        <v>0</v>
      </c>
      <c r="K82" s="12">
        <f>SUM(K53,K57,K81)</f>
        <v>0</v>
      </c>
      <c r="L82" s="12">
        <f>SUM(L54,L55,L81)</f>
        <v>0</v>
      </c>
      <c r="M82" s="12">
        <f>SUM(M53,M57,M81)</f>
        <v>0</v>
      </c>
      <c r="N82" s="12">
        <f>SUM(N54,N55,N81)</f>
        <v>0</v>
      </c>
      <c r="O82" s="12">
        <f>SUM(O53,O57,O81)</f>
        <v>0</v>
      </c>
      <c r="P82" s="12">
        <f>SUM(P54,P55,P81)</f>
        <v>0</v>
      </c>
      <c r="Q82" s="12">
        <f>SUM($I82,$K82,$M82,$O82)</f>
        <v>0</v>
      </c>
      <c r="R82" s="12">
        <f>SUM($J82,$L82,$N82,$P82)</f>
        <v>0</v>
      </c>
    </row>
    <row r="83" spans="1:31" s="3" customFormat="1" x14ac:dyDescent="0.2">
      <c r="A83" s="167" t="s">
        <v>156</v>
      </c>
      <c r="B83" s="168"/>
      <c r="C83" s="168"/>
      <c r="D83" s="168"/>
      <c r="E83" s="168"/>
      <c r="F83" s="168"/>
      <c r="G83" s="168"/>
      <c r="H83" s="168"/>
      <c r="I83" s="174" t="e">
        <f>I81/$Q$81*$U$55</f>
        <v>#DIV/0!</v>
      </c>
      <c r="J83" s="12"/>
      <c r="K83" s="174" t="e">
        <f>K81/$Q$81*$U$55</f>
        <v>#DIV/0!</v>
      </c>
      <c r="L83" s="174"/>
      <c r="M83" s="174" t="e">
        <f>M81/$Q$81*$U$55</f>
        <v>#DIV/0!</v>
      </c>
      <c r="N83" s="174"/>
      <c r="O83" s="174" t="e">
        <f>O81/$Q$81*$U$55</f>
        <v>#DIV/0!</v>
      </c>
      <c r="P83" s="12"/>
      <c r="Q83" s="174" t="e">
        <f>SUM($I83,$K83,$M83,$O83)</f>
        <v>#DIV/0!</v>
      </c>
      <c r="R83" s="174">
        <f t="shared" ref="R83:R84" si="26">SUM($J83,$L83,$N83,$P83)</f>
        <v>0</v>
      </c>
    </row>
    <row r="84" spans="1:31" s="3" customFormat="1" x14ac:dyDescent="0.2">
      <c r="A84" s="167" t="s">
        <v>157</v>
      </c>
      <c r="B84" s="168"/>
      <c r="C84" s="168"/>
      <c r="D84" s="168"/>
      <c r="E84" s="168"/>
      <c r="F84" s="168"/>
      <c r="G84" s="168"/>
      <c r="H84" s="168"/>
      <c r="I84" s="174" t="e">
        <f>I81+I83</f>
        <v>#DIV/0!</v>
      </c>
      <c r="J84" s="12"/>
      <c r="K84" s="174" t="e">
        <f>K81+K83</f>
        <v>#DIV/0!</v>
      </c>
      <c r="L84" s="174"/>
      <c r="M84" s="174" t="e">
        <f>M81+M83</f>
        <v>#DIV/0!</v>
      </c>
      <c r="N84" s="174"/>
      <c r="O84" s="174" t="e">
        <f>O81+O83</f>
        <v>#DIV/0!</v>
      </c>
      <c r="P84" s="12"/>
      <c r="Q84" s="174" t="e">
        <f>SUM($I84,$K84,$M84,$O84)</f>
        <v>#DIV/0!</v>
      </c>
      <c r="R84" s="174">
        <f t="shared" si="26"/>
        <v>0</v>
      </c>
      <c r="S84" s="172" t="e">
        <f>IF(Q82&lt;Q84,Q82,Q84)</f>
        <v>#DIV/0!</v>
      </c>
      <c r="T84" s="173" t="s">
        <v>163</v>
      </c>
    </row>
    <row r="85" spans="1:31" s="116" customFormat="1" ht="23.25" x14ac:dyDescent="0.25">
      <c r="A85" s="196" t="s">
        <v>162</v>
      </c>
      <c r="B85" s="197"/>
      <c r="C85" s="197"/>
      <c r="D85" s="197"/>
      <c r="E85" s="197"/>
      <c r="F85" s="197"/>
      <c r="G85" s="197"/>
      <c r="H85" s="197"/>
      <c r="I85" s="197"/>
      <c r="J85" s="197"/>
      <c r="K85" s="197"/>
      <c r="L85" s="197"/>
      <c r="M85" s="197"/>
      <c r="N85" s="197"/>
      <c r="O85" s="197"/>
      <c r="P85" s="197"/>
      <c r="Q85" s="197"/>
      <c r="R85" s="197"/>
    </row>
    <row r="86" spans="1:31" s="3" customFormat="1" ht="22.5" customHeight="1" x14ac:dyDescent="0.2">
      <c r="A86" s="256" t="s">
        <v>53</v>
      </c>
      <c r="B86" s="263"/>
      <c r="C86" s="263"/>
      <c r="D86" s="263"/>
      <c r="E86" s="263"/>
      <c r="F86" s="263"/>
      <c r="G86" s="263"/>
      <c r="H86" s="263"/>
      <c r="I86" s="263"/>
      <c r="J86" s="263"/>
      <c r="K86" s="263"/>
      <c r="L86" s="263"/>
      <c r="M86" s="263"/>
      <c r="N86" s="263"/>
      <c r="O86" s="263"/>
      <c r="P86" s="263"/>
      <c r="Q86" s="263"/>
      <c r="R86" s="263"/>
    </row>
    <row r="87" spans="1:31" s="3" customFormat="1" x14ac:dyDescent="0.2">
      <c r="X87" s="3" t="s">
        <v>62</v>
      </c>
    </row>
    <row r="88" spans="1:31" s="3" customFormat="1" x14ac:dyDescent="0.2">
      <c r="B88" s="194" t="s">
        <v>130</v>
      </c>
      <c r="C88" s="194"/>
      <c r="D88" s="194"/>
      <c r="E88" s="194"/>
      <c r="G88" s="194" t="s">
        <v>131</v>
      </c>
      <c r="H88" s="194"/>
      <c r="I88" s="194"/>
      <c r="J88" s="47"/>
      <c r="K88" s="264" t="s">
        <v>132</v>
      </c>
      <c r="L88" s="264"/>
      <c r="M88" s="264"/>
      <c r="N88" s="47"/>
      <c r="O88" s="264" t="s">
        <v>133</v>
      </c>
      <c r="P88" s="264"/>
      <c r="Q88" s="264"/>
      <c r="X88" s="84" t="str">
        <f>+I7</f>
        <v>Year 1</v>
      </c>
      <c r="Y88" s="84"/>
      <c r="Z88" s="84" t="str">
        <f>+K7</f>
        <v>Year 2</v>
      </c>
      <c r="AA88" s="84"/>
      <c r="AB88" s="84" t="str">
        <f>+M7</f>
        <v>Year 3</v>
      </c>
      <c r="AC88" s="84"/>
      <c r="AD88" s="84" t="str">
        <f>+O7</f>
        <v>Year 4</v>
      </c>
      <c r="AE88" s="84"/>
    </row>
    <row r="89" spans="1:31" s="3" customFormat="1" x14ac:dyDescent="0.2">
      <c r="B89" s="112" t="s">
        <v>124</v>
      </c>
      <c r="C89" s="112" t="s">
        <v>125</v>
      </c>
      <c r="D89" s="195" t="s">
        <v>126</v>
      </c>
      <c r="E89" s="195"/>
      <c r="G89" s="112" t="s">
        <v>124</v>
      </c>
      <c r="H89" s="112" t="s">
        <v>125</v>
      </c>
      <c r="I89" s="112" t="s">
        <v>126</v>
      </c>
      <c r="K89" s="112" t="s">
        <v>124</v>
      </c>
      <c r="L89" s="112" t="s">
        <v>125</v>
      </c>
      <c r="M89" s="112" t="s">
        <v>126</v>
      </c>
      <c r="N89" s="45"/>
      <c r="O89" s="112" t="s">
        <v>124</v>
      </c>
      <c r="P89" s="112" t="s">
        <v>125</v>
      </c>
      <c r="Q89" s="112" t="s">
        <v>126</v>
      </c>
      <c r="W89" s="3" t="s">
        <v>61</v>
      </c>
      <c r="X89" s="66" t="str">
        <f t="shared" ref="X89:AE89" si="27">I8</f>
        <v>Sponsor</v>
      </c>
      <c r="Y89" s="66" t="str">
        <f t="shared" si="27"/>
        <v>UA</v>
      </c>
      <c r="Z89" s="66" t="str">
        <f t="shared" si="27"/>
        <v>Sponsor</v>
      </c>
      <c r="AA89" s="66" t="str">
        <f t="shared" si="27"/>
        <v>UA</v>
      </c>
      <c r="AB89" s="66" t="str">
        <f t="shared" si="27"/>
        <v>Sponsor</v>
      </c>
      <c r="AC89" s="66" t="str">
        <f t="shared" si="27"/>
        <v>UA</v>
      </c>
      <c r="AD89" s="66" t="str">
        <f t="shared" si="27"/>
        <v>Sponsor</v>
      </c>
      <c r="AE89" s="66" t="str">
        <f t="shared" si="27"/>
        <v>UA</v>
      </c>
    </row>
    <row r="90" spans="1:31" s="3" customFormat="1" x14ac:dyDescent="0.2">
      <c r="B90" s="45">
        <f t="shared" ref="B90:B99" si="28">+I71</f>
        <v>0</v>
      </c>
      <c r="C90" s="3">
        <f>X90*D57</f>
        <v>0</v>
      </c>
      <c r="D90" s="193">
        <f>B90+C90</f>
        <v>0</v>
      </c>
      <c r="E90" s="193"/>
      <c r="F90"/>
      <c r="G90" s="45">
        <f t="shared" ref="G90:G99" si="29">+K71</f>
        <v>0</v>
      </c>
      <c r="H90" s="45">
        <f>Z90*D57</f>
        <v>0</v>
      </c>
      <c r="I90" s="45">
        <f>G90+H90</f>
        <v>0</v>
      </c>
      <c r="K90" s="45">
        <f t="shared" ref="K90:K99" si="30">+M71</f>
        <v>0</v>
      </c>
      <c r="L90" s="3">
        <f>AB90*D57</f>
        <v>0</v>
      </c>
      <c r="M90" s="45">
        <f>K90+L90</f>
        <v>0</v>
      </c>
      <c r="N90" s="45"/>
      <c r="O90" s="45">
        <f t="shared" ref="O90:O99" si="31">+O71</f>
        <v>0</v>
      </c>
      <c r="P90" s="3">
        <f>AD90*D57</f>
        <v>0</v>
      </c>
      <c r="Q90" s="45">
        <f>O90+P90</f>
        <v>0</v>
      </c>
      <c r="W90" s="3" t="str">
        <f t="shared" ref="W90:W99" si="32">IF(C71=0,"None",C71)</f>
        <v>None</v>
      </c>
      <c r="X90" s="13">
        <f t="shared" ref="X90:X99" si="33">(IF(OR(I71=0,I71=""),0,(IF(I71&lt;=25000,I71,25000))))</f>
        <v>0</v>
      </c>
      <c r="Y90" s="13">
        <f t="shared" ref="Y90:Y99" si="34">(IF(OR(J71=0,J71=""),0,(IF(J71&lt;=25000,J71,25000))))</f>
        <v>0</v>
      </c>
      <c r="Z90" s="13">
        <f t="shared" ref="Z90:Z99" si="35">IF(Z$124="N/A",0,IF(OR(K71=0,K71=""),0,(IF(I71+K71&lt;=25000,K71,25000-X90))))</f>
        <v>0</v>
      </c>
      <c r="AA90" s="13">
        <f t="shared" ref="AA90:AA99" si="36">IF(AA$124="N/A",0,IF(OR(L71=0,L71=""),0,(IF(J71+L71&lt;=25000,L71,25000-Y90))))</f>
        <v>0</v>
      </c>
      <c r="AB90" s="13">
        <f t="shared" ref="AB90:AB99" si="37">IF(AB$124="N/A",0,IF(OR(M71=0,M71=""),0,(IF(I71+K71+M71&lt;=25000,M71,25000-X90-Z90))))</f>
        <v>0</v>
      </c>
      <c r="AC90" s="13">
        <f t="shared" ref="AC90:AC99" si="38">IF(AC$124="N/A",0,IF(OR(N71=0,N71=""),0,(IF(J71+L71+N71&lt;=25000,N71,25000-Y90-AA90))))</f>
        <v>0</v>
      </c>
      <c r="AD90" s="13">
        <f t="shared" ref="AD90:AD99" si="39">IF(AD$124="N/A",0,IF(OR(O71=0,O71=""),0,(IF(I71+K71+M71+O71&lt;=25000,O71,25000-X90-Z90-AB90))))</f>
        <v>0</v>
      </c>
      <c r="AE90" s="13">
        <f t="shared" ref="AE90:AE99" si="40">IF(AE$124="N/A",0,IF(OR(P71=0,P71=""),0,(IF(J71+L71+N71+P71&lt;=25000,P71,25000-Y90-AA90-AC90))))</f>
        <v>0</v>
      </c>
    </row>
    <row r="91" spans="1:31" s="3" customFormat="1" x14ac:dyDescent="0.2">
      <c r="B91" s="45">
        <f t="shared" si="28"/>
        <v>0</v>
      </c>
      <c r="C91" s="3">
        <f>X91*D57</f>
        <v>0</v>
      </c>
      <c r="D91" s="193">
        <f t="shared" ref="D91:D99" si="41">B91+C91</f>
        <v>0</v>
      </c>
      <c r="E91" s="193"/>
      <c r="F91"/>
      <c r="G91" s="45">
        <f t="shared" si="29"/>
        <v>0</v>
      </c>
      <c r="H91" s="45">
        <f>Z91*D57</f>
        <v>0</v>
      </c>
      <c r="I91" s="45">
        <f t="shared" ref="I91:I99" si="42">G91+H91</f>
        <v>0</v>
      </c>
      <c r="K91" s="45">
        <f t="shared" si="30"/>
        <v>0</v>
      </c>
      <c r="L91" s="3">
        <f>AB91*D57</f>
        <v>0</v>
      </c>
      <c r="M91" s="45">
        <f>K91+L91</f>
        <v>0</v>
      </c>
      <c r="N91" s="45"/>
      <c r="O91" s="45">
        <f t="shared" si="31"/>
        <v>0</v>
      </c>
      <c r="P91" s="3">
        <f>AD91*D57</f>
        <v>0</v>
      </c>
      <c r="Q91" s="45">
        <f>O91+P91</f>
        <v>0</v>
      </c>
      <c r="W91" s="3" t="str">
        <f t="shared" si="32"/>
        <v>None</v>
      </c>
      <c r="X91" s="13">
        <f t="shared" si="33"/>
        <v>0</v>
      </c>
      <c r="Y91" s="13">
        <f t="shared" si="34"/>
        <v>0</v>
      </c>
      <c r="Z91" s="13">
        <f t="shared" si="35"/>
        <v>0</v>
      </c>
      <c r="AA91" s="13">
        <f t="shared" si="36"/>
        <v>0</v>
      </c>
      <c r="AB91" s="13">
        <f t="shared" si="37"/>
        <v>0</v>
      </c>
      <c r="AC91" s="13">
        <f t="shared" si="38"/>
        <v>0</v>
      </c>
      <c r="AD91" s="13">
        <f t="shared" si="39"/>
        <v>0</v>
      </c>
      <c r="AE91" s="13">
        <f t="shared" si="40"/>
        <v>0</v>
      </c>
    </row>
    <row r="92" spans="1:31" s="3" customFormat="1" x14ac:dyDescent="0.2">
      <c r="A92" s="4"/>
      <c r="B92" s="45">
        <f t="shared" si="28"/>
        <v>0</v>
      </c>
      <c r="C92" s="3">
        <f>X92*D57</f>
        <v>0</v>
      </c>
      <c r="D92" s="193">
        <f t="shared" si="41"/>
        <v>0</v>
      </c>
      <c r="E92" s="193"/>
      <c r="F92"/>
      <c r="G92" s="45">
        <f t="shared" si="29"/>
        <v>0</v>
      </c>
      <c r="H92" s="45">
        <f>Z92*D57</f>
        <v>0</v>
      </c>
      <c r="I92" s="45">
        <f t="shared" si="42"/>
        <v>0</v>
      </c>
      <c r="K92" s="45">
        <f t="shared" si="30"/>
        <v>0</v>
      </c>
      <c r="L92" s="3">
        <f>AB92*D57</f>
        <v>0</v>
      </c>
      <c r="M92" s="45">
        <f t="shared" ref="M92:M99" si="43">K92+L92</f>
        <v>0</v>
      </c>
      <c r="N92" s="52"/>
      <c r="O92" s="45">
        <f t="shared" si="31"/>
        <v>0</v>
      </c>
      <c r="P92" s="3">
        <f>AD92*D57</f>
        <v>0</v>
      </c>
      <c r="Q92" s="45">
        <f t="shared" ref="Q92:Q99" si="44">O92+P92</f>
        <v>0</v>
      </c>
      <c r="W92" s="3" t="str">
        <f t="shared" si="32"/>
        <v>None</v>
      </c>
      <c r="X92" s="13">
        <f t="shared" si="33"/>
        <v>0</v>
      </c>
      <c r="Y92" s="13">
        <f t="shared" si="34"/>
        <v>0</v>
      </c>
      <c r="Z92" s="13">
        <f t="shared" si="35"/>
        <v>0</v>
      </c>
      <c r="AA92" s="13">
        <f t="shared" si="36"/>
        <v>0</v>
      </c>
      <c r="AB92" s="13">
        <f t="shared" si="37"/>
        <v>0</v>
      </c>
      <c r="AC92" s="13">
        <f t="shared" si="38"/>
        <v>0</v>
      </c>
      <c r="AD92" s="13">
        <f t="shared" si="39"/>
        <v>0</v>
      </c>
      <c r="AE92" s="13">
        <f t="shared" si="40"/>
        <v>0</v>
      </c>
    </row>
    <row r="93" spans="1:31" s="3" customFormat="1" x14ac:dyDescent="0.2">
      <c r="A93" s="2"/>
      <c r="B93" s="45">
        <f t="shared" si="28"/>
        <v>0</v>
      </c>
      <c r="C93" s="3">
        <f>X93*D57</f>
        <v>0</v>
      </c>
      <c r="D93" s="193">
        <f t="shared" si="41"/>
        <v>0</v>
      </c>
      <c r="E93" s="193"/>
      <c r="F93"/>
      <c r="G93" s="45">
        <f t="shared" si="29"/>
        <v>0</v>
      </c>
      <c r="H93" s="45">
        <f>Z93*D57</f>
        <v>0</v>
      </c>
      <c r="I93" s="45">
        <f t="shared" si="42"/>
        <v>0</v>
      </c>
      <c r="K93" s="45">
        <f t="shared" si="30"/>
        <v>0</v>
      </c>
      <c r="L93" s="3">
        <f>AB93*D57</f>
        <v>0</v>
      </c>
      <c r="M93" s="45">
        <f t="shared" si="43"/>
        <v>0</v>
      </c>
      <c r="N93" s="53"/>
      <c r="O93" s="45">
        <f t="shared" si="31"/>
        <v>0</v>
      </c>
      <c r="P93" s="3">
        <f>AD93*D57</f>
        <v>0</v>
      </c>
      <c r="Q93" s="45">
        <f t="shared" si="44"/>
        <v>0</v>
      </c>
      <c r="W93" s="3" t="str">
        <f t="shared" si="32"/>
        <v>None</v>
      </c>
      <c r="X93" s="13">
        <f t="shared" si="33"/>
        <v>0</v>
      </c>
      <c r="Y93" s="13">
        <f t="shared" si="34"/>
        <v>0</v>
      </c>
      <c r="Z93" s="13">
        <f t="shared" si="35"/>
        <v>0</v>
      </c>
      <c r="AA93" s="13">
        <f t="shared" si="36"/>
        <v>0</v>
      </c>
      <c r="AB93" s="13">
        <f t="shared" si="37"/>
        <v>0</v>
      </c>
      <c r="AC93" s="13">
        <f t="shared" si="38"/>
        <v>0</v>
      </c>
      <c r="AD93" s="13">
        <f t="shared" si="39"/>
        <v>0</v>
      </c>
      <c r="AE93" s="13">
        <f t="shared" si="40"/>
        <v>0</v>
      </c>
    </row>
    <row r="94" spans="1:31" s="3" customFormat="1" x14ac:dyDescent="0.2">
      <c r="B94" s="45">
        <f t="shared" si="28"/>
        <v>0</v>
      </c>
      <c r="C94" s="3">
        <f>X94*D57</f>
        <v>0</v>
      </c>
      <c r="D94" s="193">
        <f t="shared" si="41"/>
        <v>0</v>
      </c>
      <c r="E94" s="193"/>
      <c r="F94"/>
      <c r="G94" s="45">
        <f t="shared" si="29"/>
        <v>0</v>
      </c>
      <c r="H94" s="45">
        <f>Z94*D57</f>
        <v>0</v>
      </c>
      <c r="I94" s="45">
        <f t="shared" si="42"/>
        <v>0</v>
      </c>
      <c r="K94" s="45">
        <f t="shared" si="30"/>
        <v>0</v>
      </c>
      <c r="L94" s="3">
        <f>AB94*D57</f>
        <v>0</v>
      </c>
      <c r="M94" s="45">
        <f t="shared" si="43"/>
        <v>0</v>
      </c>
      <c r="N94" s="45"/>
      <c r="O94" s="45">
        <f t="shared" si="31"/>
        <v>0</v>
      </c>
      <c r="P94" s="3">
        <f>AD94*D57</f>
        <v>0</v>
      </c>
      <c r="Q94" s="45">
        <f t="shared" si="44"/>
        <v>0</v>
      </c>
      <c r="W94" s="3" t="str">
        <f t="shared" si="32"/>
        <v>None</v>
      </c>
      <c r="X94" s="13">
        <f t="shared" si="33"/>
        <v>0</v>
      </c>
      <c r="Y94" s="13">
        <f t="shared" si="34"/>
        <v>0</v>
      </c>
      <c r="Z94" s="13">
        <f t="shared" si="35"/>
        <v>0</v>
      </c>
      <c r="AA94" s="13">
        <f t="shared" si="36"/>
        <v>0</v>
      </c>
      <c r="AB94" s="13">
        <f t="shared" si="37"/>
        <v>0</v>
      </c>
      <c r="AC94" s="13">
        <f t="shared" si="38"/>
        <v>0</v>
      </c>
      <c r="AD94" s="13">
        <f t="shared" si="39"/>
        <v>0</v>
      </c>
      <c r="AE94" s="13">
        <f t="shared" si="40"/>
        <v>0</v>
      </c>
    </row>
    <row r="95" spans="1:31" s="3" customFormat="1" x14ac:dyDescent="0.2">
      <c r="B95" s="45">
        <f t="shared" si="28"/>
        <v>0</v>
      </c>
      <c r="C95" s="3">
        <f>X95*D57</f>
        <v>0</v>
      </c>
      <c r="D95" s="193">
        <f t="shared" si="41"/>
        <v>0</v>
      </c>
      <c r="E95" s="193"/>
      <c r="F95"/>
      <c r="G95" s="45">
        <f t="shared" si="29"/>
        <v>0</v>
      </c>
      <c r="H95" s="45">
        <f>Z95*D57</f>
        <v>0</v>
      </c>
      <c r="I95" s="45">
        <f t="shared" si="42"/>
        <v>0</v>
      </c>
      <c r="K95" s="45">
        <f t="shared" si="30"/>
        <v>0</v>
      </c>
      <c r="L95" s="3">
        <f>AB95*D57</f>
        <v>0</v>
      </c>
      <c r="M95" s="45">
        <f t="shared" si="43"/>
        <v>0</v>
      </c>
      <c r="N95" s="45"/>
      <c r="O95" s="45">
        <f t="shared" si="31"/>
        <v>0</v>
      </c>
      <c r="P95" s="3">
        <f>AD95*D57</f>
        <v>0</v>
      </c>
      <c r="Q95" s="45">
        <f t="shared" si="44"/>
        <v>0</v>
      </c>
      <c r="W95" s="3" t="str">
        <f t="shared" si="32"/>
        <v>None</v>
      </c>
      <c r="X95" s="13">
        <f t="shared" si="33"/>
        <v>0</v>
      </c>
      <c r="Y95" s="13">
        <f t="shared" si="34"/>
        <v>0</v>
      </c>
      <c r="Z95" s="13">
        <f t="shared" si="35"/>
        <v>0</v>
      </c>
      <c r="AA95" s="13">
        <f t="shared" si="36"/>
        <v>0</v>
      </c>
      <c r="AB95" s="13">
        <f t="shared" si="37"/>
        <v>0</v>
      </c>
      <c r="AC95" s="13">
        <f t="shared" si="38"/>
        <v>0</v>
      </c>
      <c r="AD95" s="13">
        <f t="shared" si="39"/>
        <v>0</v>
      </c>
      <c r="AE95" s="13">
        <f t="shared" si="40"/>
        <v>0</v>
      </c>
    </row>
    <row r="96" spans="1:31" s="3" customFormat="1" x14ac:dyDescent="0.2">
      <c r="B96" s="45">
        <f t="shared" si="28"/>
        <v>0</v>
      </c>
      <c r="C96" s="3">
        <f>X96*D57</f>
        <v>0</v>
      </c>
      <c r="D96" s="193">
        <f t="shared" si="41"/>
        <v>0</v>
      </c>
      <c r="E96" s="193"/>
      <c r="F96"/>
      <c r="G96" s="45">
        <f t="shared" si="29"/>
        <v>0</v>
      </c>
      <c r="H96" s="45">
        <f>Z96*D57</f>
        <v>0</v>
      </c>
      <c r="I96" s="45">
        <f t="shared" si="42"/>
        <v>0</v>
      </c>
      <c r="K96" s="45">
        <f t="shared" si="30"/>
        <v>0</v>
      </c>
      <c r="L96" s="3">
        <f>AB96*D57</f>
        <v>0</v>
      </c>
      <c r="M96" s="45">
        <f t="shared" si="43"/>
        <v>0</v>
      </c>
      <c r="N96" s="45"/>
      <c r="O96" s="45">
        <f t="shared" si="31"/>
        <v>0</v>
      </c>
      <c r="P96" s="3">
        <f>AD96*D57</f>
        <v>0</v>
      </c>
      <c r="Q96" s="45">
        <f t="shared" si="44"/>
        <v>0</v>
      </c>
      <c r="W96" s="3" t="str">
        <f t="shared" si="32"/>
        <v>None</v>
      </c>
      <c r="X96" s="13">
        <f t="shared" si="33"/>
        <v>0</v>
      </c>
      <c r="Y96" s="13">
        <f t="shared" si="34"/>
        <v>0</v>
      </c>
      <c r="Z96" s="13">
        <f t="shared" si="35"/>
        <v>0</v>
      </c>
      <c r="AA96" s="13">
        <f t="shared" si="36"/>
        <v>0</v>
      </c>
      <c r="AB96" s="13">
        <f t="shared" si="37"/>
        <v>0</v>
      </c>
      <c r="AC96" s="13">
        <f t="shared" si="38"/>
        <v>0</v>
      </c>
      <c r="AD96" s="13">
        <f t="shared" si="39"/>
        <v>0</v>
      </c>
      <c r="AE96" s="13">
        <f t="shared" si="40"/>
        <v>0</v>
      </c>
    </row>
    <row r="97" spans="2:31" s="3" customFormat="1" x14ac:dyDescent="0.2">
      <c r="B97" s="45">
        <f t="shared" si="28"/>
        <v>0</v>
      </c>
      <c r="C97" s="3">
        <f>X97*D57</f>
        <v>0</v>
      </c>
      <c r="D97" s="193">
        <f t="shared" si="41"/>
        <v>0</v>
      </c>
      <c r="E97" s="193"/>
      <c r="F97"/>
      <c r="G97" s="45">
        <f t="shared" si="29"/>
        <v>0</v>
      </c>
      <c r="H97" s="45">
        <f>Z97*D57</f>
        <v>0</v>
      </c>
      <c r="I97" s="45">
        <f t="shared" si="42"/>
        <v>0</v>
      </c>
      <c r="K97" s="45">
        <f t="shared" si="30"/>
        <v>0</v>
      </c>
      <c r="L97" s="3">
        <f>AB97*D57</f>
        <v>0</v>
      </c>
      <c r="M97" s="45">
        <f t="shared" si="43"/>
        <v>0</v>
      </c>
      <c r="N97" s="45"/>
      <c r="O97" s="45">
        <f t="shared" si="31"/>
        <v>0</v>
      </c>
      <c r="P97" s="3">
        <f>AD97*D57</f>
        <v>0</v>
      </c>
      <c r="Q97" s="45">
        <f t="shared" si="44"/>
        <v>0</v>
      </c>
      <c r="W97" s="3" t="str">
        <f t="shared" si="32"/>
        <v>None</v>
      </c>
      <c r="X97" s="13">
        <f t="shared" si="33"/>
        <v>0</v>
      </c>
      <c r="Y97" s="13">
        <f t="shared" si="34"/>
        <v>0</v>
      </c>
      <c r="Z97" s="13">
        <f t="shared" si="35"/>
        <v>0</v>
      </c>
      <c r="AA97" s="13">
        <f t="shared" si="36"/>
        <v>0</v>
      </c>
      <c r="AB97" s="13">
        <f t="shared" si="37"/>
        <v>0</v>
      </c>
      <c r="AC97" s="13">
        <f t="shared" si="38"/>
        <v>0</v>
      </c>
      <c r="AD97" s="13">
        <f t="shared" si="39"/>
        <v>0</v>
      </c>
      <c r="AE97" s="13">
        <f t="shared" si="40"/>
        <v>0</v>
      </c>
    </row>
    <row r="98" spans="2:31" s="3" customFormat="1" x14ac:dyDescent="0.2">
      <c r="B98" s="45">
        <f t="shared" si="28"/>
        <v>0</v>
      </c>
      <c r="C98" s="3">
        <f>X98*D57</f>
        <v>0</v>
      </c>
      <c r="D98" s="193">
        <f t="shared" si="41"/>
        <v>0</v>
      </c>
      <c r="E98" s="193"/>
      <c r="F98"/>
      <c r="G98" s="45">
        <f t="shared" si="29"/>
        <v>0</v>
      </c>
      <c r="H98" s="45">
        <f>Z98*D57</f>
        <v>0</v>
      </c>
      <c r="I98" s="45">
        <f t="shared" si="42"/>
        <v>0</v>
      </c>
      <c r="K98" s="45">
        <f t="shared" si="30"/>
        <v>0</v>
      </c>
      <c r="L98" s="3">
        <f>AB98*D57</f>
        <v>0</v>
      </c>
      <c r="M98" s="45">
        <f t="shared" si="43"/>
        <v>0</v>
      </c>
      <c r="N98" s="45"/>
      <c r="O98" s="45">
        <f t="shared" si="31"/>
        <v>0</v>
      </c>
      <c r="P98" s="3">
        <f>AD98*D57</f>
        <v>0</v>
      </c>
      <c r="Q98" s="45">
        <f t="shared" si="44"/>
        <v>0</v>
      </c>
      <c r="W98" s="3" t="str">
        <f t="shared" si="32"/>
        <v>None</v>
      </c>
      <c r="X98" s="13">
        <f t="shared" si="33"/>
        <v>0</v>
      </c>
      <c r="Y98" s="13">
        <f t="shared" si="34"/>
        <v>0</v>
      </c>
      <c r="Z98" s="13">
        <f t="shared" si="35"/>
        <v>0</v>
      </c>
      <c r="AA98" s="13">
        <f t="shared" si="36"/>
        <v>0</v>
      </c>
      <c r="AB98" s="13">
        <f t="shared" si="37"/>
        <v>0</v>
      </c>
      <c r="AC98" s="13">
        <f t="shared" si="38"/>
        <v>0</v>
      </c>
      <c r="AD98" s="13">
        <f t="shared" si="39"/>
        <v>0</v>
      </c>
      <c r="AE98" s="13">
        <f t="shared" si="40"/>
        <v>0</v>
      </c>
    </row>
    <row r="99" spans="2:31" s="3" customFormat="1" x14ac:dyDescent="0.2">
      <c r="B99" s="45">
        <f t="shared" si="28"/>
        <v>0</v>
      </c>
      <c r="C99" s="3">
        <f>X99*D57</f>
        <v>0</v>
      </c>
      <c r="D99" s="193">
        <f t="shared" si="41"/>
        <v>0</v>
      </c>
      <c r="E99" s="193"/>
      <c r="F99"/>
      <c r="G99" s="45">
        <f t="shared" si="29"/>
        <v>0</v>
      </c>
      <c r="H99" s="45">
        <f>Z99*D57</f>
        <v>0</v>
      </c>
      <c r="I99" s="45">
        <f t="shared" si="42"/>
        <v>0</v>
      </c>
      <c r="K99" s="45">
        <f t="shared" si="30"/>
        <v>0</v>
      </c>
      <c r="L99" s="3">
        <f>AB99*D57</f>
        <v>0</v>
      </c>
      <c r="M99" s="45">
        <f t="shared" si="43"/>
        <v>0</v>
      </c>
      <c r="N99" s="45"/>
      <c r="O99" s="45">
        <f t="shared" si="31"/>
        <v>0</v>
      </c>
      <c r="P99" s="3">
        <f>AD99*D57</f>
        <v>0</v>
      </c>
      <c r="Q99" s="45">
        <f t="shared" si="44"/>
        <v>0</v>
      </c>
      <c r="W99" s="3" t="str">
        <f t="shared" si="32"/>
        <v>None</v>
      </c>
      <c r="X99" s="13">
        <f t="shared" si="33"/>
        <v>0</v>
      </c>
      <c r="Y99" s="13">
        <f t="shared" si="34"/>
        <v>0</v>
      </c>
      <c r="Z99" s="13">
        <f t="shared" si="35"/>
        <v>0</v>
      </c>
      <c r="AA99" s="13">
        <f t="shared" si="36"/>
        <v>0</v>
      </c>
      <c r="AB99" s="13">
        <f t="shared" si="37"/>
        <v>0</v>
      </c>
      <c r="AC99" s="13">
        <f t="shared" si="38"/>
        <v>0</v>
      </c>
      <c r="AD99" s="13">
        <f t="shared" si="39"/>
        <v>0</v>
      </c>
      <c r="AE99" s="13">
        <f t="shared" si="40"/>
        <v>0</v>
      </c>
    </row>
    <row r="100" spans="2:31" s="3" customFormat="1" ht="13.5" thickBot="1" x14ac:dyDescent="0.25">
      <c r="I100" s="45"/>
      <c r="J100" s="45"/>
      <c r="K100" s="45"/>
      <c r="L100" s="45"/>
      <c r="M100" s="45"/>
      <c r="N100" s="45"/>
      <c r="O100" s="45"/>
      <c r="P100" s="45"/>
      <c r="Q100" s="45"/>
      <c r="X100" s="31">
        <f t="shared" ref="X100:AE100" si="45">SUM(X90:X99)</f>
        <v>0</v>
      </c>
      <c r="Y100" s="31">
        <f t="shared" si="45"/>
        <v>0</v>
      </c>
      <c r="Z100" s="31">
        <f t="shared" si="45"/>
        <v>0</v>
      </c>
      <c r="AA100" s="31">
        <f t="shared" si="45"/>
        <v>0</v>
      </c>
      <c r="AB100" s="31">
        <f t="shared" si="45"/>
        <v>0</v>
      </c>
      <c r="AC100" s="31">
        <f t="shared" si="45"/>
        <v>0</v>
      </c>
      <c r="AD100" s="31">
        <f t="shared" si="45"/>
        <v>0</v>
      </c>
      <c r="AE100" s="31">
        <f t="shared" si="45"/>
        <v>0</v>
      </c>
    </row>
    <row r="101" spans="2:31" s="3" customFormat="1" ht="13.5" thickTop="1" x14ac:dyDescent="0.2">
      <c r="I101" s="45"/>
      <c r="J101" s="45"/>
      <c r="K101" s="45"/>
      <c r="L101" s="45"/>
      <c r="M101" s="45"/>
      <c r="N101" s="45"/>
      <c r="O101" s="45"/>
      <c r="P101" s="45"/>
      <c r="Q101" s="45"/>
    </row>
    <row r="102" spans="2:31" s="3" customFormat="1" x14ac:dyDescent="0.2">
      <c r="I102" s="45"/>
      <c r="J102" s="45"/>
      <c r="K102" s="45"/>
      <c r="L102" s="45"/>
      <c r="M102" s="45"/>
      <c r="N102" s="45"/>
      <c r="O102" s="45"/>
      <c r="P102" s="45"/>
      <c r="Q102" s="45"/>
    </row>
    <row r="103" spans="2:31" s="3" customFormat="1" x14ac:dyDescent="0.2">
      <c r="I103" s="45"/>
      <c r="J103" s="45"/>
      <c r="K103" s="45"/>
      <c r="L103" s="45"/>
      <c r="M103" s="45"/>
      <c r="N103" s="45"/>
      <c r="O103" s="45"/>
      <c r="P103" s="45"/>
      <c r="Q103" s="45"/>
    </row>
    <row r="104" spans="2:31" s="3" customFormat="1" x14ac:dyDescent="0.2">
      <c r="I104" s="45"/>
      <c r="J104" s="45"/>
      <c r="K104" s="45"/>
      <c r="L104" s="45"/>
      <c r="M104" s="45"/>
      <c r="N104" s="45"/>
      <c r="O104" s="45"/>
      <c r="P104" s="45"/>
      <c r="Q104" s="45"/>
    </row>
    <row r="105" spans="2:31" s="3" customFormat="1" x14ac:dyDescent="0.2">
      <c r="I105" s="45"/>
      <c r="J105" s="45"/>
      <c r="K105" s="45"/>
      <c r="L105" s="45"/>
      <c r="M105" s="45"/>
      <c r="N105" s="45"/>
      <c r="O105" s="45"/>
      <c r="P105" s="45"/>
      <c r="Q105" s="45"/>
    </row>
    <row r="106" spans="2:31" s="3" customFormat="1" x14ac:dyDescent="0.2">
      <c r="I106" s="45"/>
      <c r="J106" s="45"/>
      <c r="K106" s="45"/>
      <c r="L106" s="45"/>
      <c r="M106" s="45"/>
      <c r="N106" s="45"/>
      <c r="O106" s="45"/>
      <c r="P106" s="45"/>
      <c r="Q106" s="45"/>
    </row>
    <row r="107" spans="2:31" s="3" customFormat="1" x14ac:dyDescent="0.2">
      <c r="I107" s="45"/>
      <c r="J107" s="45"/>
      <c r="K107" s="45"/>
      <c r="L107" s="45"/>
      <c r="M107" s="45"/>
      <c r="N107" s="45"/>
      <c r="O107" s="45"/>
      <c r="P107" s="45"/>
      <c r="Q107" s="45"/>
    </row>
    <row r="108" spans="2:31" s="3" customFormat="1" x14ac:dyDescent="0.2">
      <c r="Q108" s="46"/>
    </row>
    <row r="109" spans="2:31" s="3" customFormat="1" x14ac:dyDescent="0.2">
      <c r="Q109" s="46"/>
    </row>
    <row r="110" spans="2:31" s="3" customFormat="1" x14ac:dyDescent="0.2">
      <c r="Q110" s="46"/>
    </row>
    <row r="111" spans="2:31" s="3" customFormat="1" x14ac:dyDescent="0.2">
      <c r="Q111" s="46"/>
    </row>
    <row r="112" spans="2:31" s="3" customFormat="1" x14ac:dyDescent="0.2">
      <c r="Q112" s="46"/>
    </row>
    <row r="113" spans="17:41" s="3" customFormat="1" x14ac:dyDescent="0.2">
      <c r="Q113" s="46"/>
    </row>
    <row r="114" spans="17:41" s="3" customFormat="1" x14ac:dyDescent="0.2">
      <c r="Q114" s="46"/>
    </row>
    <row r="115" spans="17:41" s="3" customFormat="1" x14ac:dyDescent="0.2">
      <c r="Q115" s="46"/>
    </row>
    <row r="116" spans="17:41" s="3" customFormat="1" x14ac:dyDescent="0.2">
      <c r="Q116" s="46"/>
    </row>
    <row r="117" spans="17:41" s="3" customFormat="1" x14ac:dyDescent="0.2">
      <c r="Q117" s="46"/>
    </row>
    <row r="118" spans="17:41" s="3" customFormat="1" x14ac:dyDescent="0.2">
      <c r="Q118" s="46"/>
    </row>
    <row r="119" spans="17:41" s="3" customFormat="1" x14ac:dyDescent="0.2">
      <c r="Q119" s="46"/>
    </row>
    <row r="120" spans="17:41" s="3" customFormat="1" x14ac:dyDescent="0.2">
      <c r="Q120" s="46"/>
    </row>
    <row r="121" spans="17:41" s="3" customFormat="1" x14ac:dyDescent="0.2">
      <c r="Q121" s="46"/>
    </row>
    <row r="122" spans="17:41" s="3" customFormat="1" x14ac:dyDescent="0.2">
      <c r="Q122" s="46"/>
    </row>
    <row r="123" spans="17:41" s="3" customFormat="1" x14ac:dyDescent="0.2">
      <c r="Q123" s="46"/>
    </row>
    <row r="124" spans="17:41" s="3" customFormat="1" x14ac:dyDescent="0.2">
      <c r="Q124" s="46"/>
    </row>
    <row r="125" spans="17:41" s="3" customFormat="1" x14ac:dyDescent="0.2">
      <c r="Q125" s="46"/>
    </row>
    <row r="126" spans="17:41" s="3" customFormat="1" x14ac:dyDescent="0.2">
      <c r="Q126" s="46"/>
    </row>
    <row r="127" spans="17:41" s="3" customFormat="1" x14ac:dyDescent="0.2">
      <c r="Q127" s="46"/>
    </row>
    <row r="128" spans="17:41" s="3" customFormat="1" x14ac:dyDescent="0.2">
      <c r="Q128" s="46"/>
      <c r="X128" s="194"/>
      <c r="Y128" s="194"/>
      <c r="Z128" s="194"/>
      <c r="AA128" s="194"/>
      <c r="AB128" s="194"/>
      <c r="AC128" s="194"/>
      <c r="AD128" s="194"/>
      <c r="AE128" s="194"/>
      <c r="AF128" s="194"/>
      <c r="AG128" s="194"/>
      <c r="AH128" s="84"/>
      <c r="AI128" s="84"/>
      <c r="AL128" s="84"/>
      <c r="AM128" s="84"/>
      <c r="AN128" s="84"/>
      <c r="AO128" s="84"/>
    </row>
    <row r="129" spans="17:262" s="3" customFormat="1" x14ac:dyDescent="0.2">
      <c r="Q129" s="46"/>
      <c r="X129" s="66"/>
      <c r="Y129" s="66"/>
      <c r="Z129" s="66"/>
      <c r="AA129" s="66"/>
      <c r="AB129" s="66"/>
      <c r="AC129" s="66"/>
      <c r="AD129" s="66"/>
      <c r="AE129" s="66"/>
      <c r="AF129" s="66"/>
      <c r="AG129" s="66"/>
      <c r="AH129" s="66"/>
      <c r="AI129" s="66"/>
      <c r="AL129" s="66"/>
      <c r="AM129" s="66"/>
      <c r="AN129" s="66"/>
      <c r="AO129" s="66"/>
      <c r="JB129" s="45"/>
    </row>
    <row r="130" spans="17:262" s="3" customFormat="1" x14ac:dyDescent="0.2">
      <c r="Q130" s="46"/>
      <c r="X130" s="13"/>
      <c r="Y130" s="13"/>
      <c r="Z130" s="13"/>
      <c r="AA130" s="13"/>
      <c r="AB130" s="13"/>
      <c r="AC130" s="13"/>
      <c r="AD130" s="13"/>
      <c r="AE130" s="13"/>
      <c r="AF130" s="13"/>
      <c r="AG130" s="13"/>
      <c r="AL130" s="13"/>
      <c r="AM130" s="13"/>
    </row>
    <row r="131" spans="17:262" s="3" customFormat="1" x14ac:dyDescent="0.2">
      <c r="Q131" s="46"/>
      <c r="X131" s="13"/>
      <c r="Y131" s="13"/>
      <c r="Z131" s="13"/>
      <c r="AA131" s="13"/>
      <c r="AB131" s="13"/>
      <c r="AC131" s="13"/>
      <c r="AD131" s="13"/>
      <c r="AE131" s="13"/>
      <c r="AF131" s="13"/>
      <c r="AG131" s="13"/>
    </row>
    <row r="132" spans="17:262" s="3" customFormat="1" x14ac:dyDescent="0.2">
      <c r="Q132" s="46"/>
      <c r="X132" s="13"/>
      <c r="Y132" s="13"/>
      <c r="Z132" s="13"/>
      <c r="AA132" s="13"/>
      <c r="AB132" s="13"/>
      <c r="AC132" s="13"/>
      <c r="AD132" s="13"/>
      <c r="AE132" s="13"/>
      <c r="AF132" s="13"/>
      <c r="AG132" s="13"/>
    </row>
    <row r="133" spans="17:262" s="3" customFormat="1" x14ac:dyDescent="0.2">
      <c r="Q133" s="46"/>
      <c r="X133" s="13"/>
      <c r="Y133" s="13"/>
      <c r="Z133" s="13"/>
      <c r="AA133" s="13"/>
      <c r="AB133" s="13"/>
      <c r="AC133" s="13"/>
      <c r="AD133" s="13"/>
      <c r="AE133" s="13"/>
      <c r="AF133" s="13"/>
      <c r="AG133" s="13"/>
    </row>
    <row r="134" spans="17:262" s="3" customFormat="1" x14ac:dyDescent="0.2">
      <c r="Q134" s="46"/>
      <c r="X134" s="13"/>
      <c r="Y134" s="13"/>
      <c r="Z134" s="13"/>
      <c r="AA134" s="13"/>
      <c r="AB134" s="13"/>
      <c r="AC134" s="13"/>
      <c r="AD134" s="13"/>
      <c r="AE134" s="13"/>
      <c r="AF134" s="13"/>
      <c r="AG134" s="13"/>
      <c r="AH134" s="53"/>
      <c r="AI134" s="53"/>
      <c r="AL134" s="53"/>
      <c r="AM134" s="53"/>
      <c r="AN134" s="53"/>
      <c r="AO134" s="53"/>
    </row>
    <row r="135" spans="17:262" s="3" customFormat="1" x14ac:dyDescent="0.2">
      <c r="Q135" s="46"/>
      <c r="X135" s="13"/>
      <c r="Y135" s="13"/>
      <c r="Z135" s="13"/>
      <c r="AA135" s="13"/>
      <c r="AB135" s="13"/>
      <c r="AC135" s="13"/>
      <c r="AD135" s="13"/>
      <c r="AE135" s="13"/>
      <c r="AF135" s="13"/>
      <c r="AG135" s="13"/>
    </row>
    <row r="136" spans="17:262" s="3" customFormat="1" x14ac:dyDescent="0.2">
      <c r="Q136" s="46"/>
      <c r="X136" s="13"/>
      <c r="Y136" s="13"/>
      <c r="Z136" s="13"/>
      <c r="AA136" s="13"/>
      <c r="AB136" s="13"/>
      <c r="AC136" s="13"/>
      <c r="AD136" s="13"/>
      <c r="AE136" s="13"/>
      <c r="AF136" s="13"/>
      <c r="AG136" s="13"/>
    </row>
    <row r="137" spans="17:262" s="3" customFormat="1" x14ac:dyDescent="0.2">
      <c r="Q137" s="46"/>
      <c r="X137" s="13"/>
      <c r="Y137" s="13"/>
      <c r="Z137" s="13"/>
      <c r="AA137" s="13"/>
      <c r="AB137" s="13"/>
      <c r="AC137" s="13"/>
      <c r="AD137" s="13"/>
      <c r="AE137" s="13"/>
      <c r="AF137" s="13"/>
      <c r="AG137" s="13"/>
    </row>
    <row r="138" spans="17:262" s="3" customFormat="1" x14ac:dyDescent="0.2">
      <c r="Q138" s="46"/>
      <c r="X138" s="13"/>
      <c r="Y138" s="13"/>
      <c r="Z138" s="13"/>
      <c r="AA138" s="13"/>
      <c r="AB138" s="13"/>
      <c r="AC138" s="13"/>
      <c r="AD138" s="13"/>
      <c r="AE138" s="13"/>
      <c r="AF138" s="13"/>
      <c r="AG138" s="13"/>
    </row>
    <row r="139" spans="17:262" s="3" customFormat="1" x14ac:dyDescent="0.2">
      <c r="Q139" s="46"/>
      <c r="X139" s="13"/>
      <c r="Y139" s="13"/>
      <c r="Z139" s="13"/>
      <c r="AA139" s="13"/>
      <c r="AB139" s="13"/>
      <c r="AC139" s="13"/>
      <c r="AD139" s="13"/>
      <c r="AE139" s="13"/>
      <c r="AF139" s="13"/>
      <c r="AG139" s="13"/>
    </row>
    <row r="140" spans="17:262" s="3" customFormat="1" x14ac:dyDescent="0.2">
      <c r="Q140" s="46"/>
      <c r="X140" s="53"/>
      <c r="Y140" s="53"/>
      <c r="Z140" s="53"/>
      <c r="AA140" s="53"/>
      <c r="AB140" s="53"/>
      <c r="AC140" s="53"/>
      <c r="AD140" s="53"/>
      <c r="AE140" s="53"/>
      <c r="AF140" s="13"/>
      <c r="AG140" s="13"/>
    </row>
    <row r="141" spans="17:262" s="3" customFormat="1" x14ac:dyDescent="0.2">
      <c r="Q141" s="46"/>
    </row>
    <row r="142" spans="17:262" s="3" customFormat="1" x14ac:dyDescent="0.2">
      <c r="Q142" s="46"/>
    </row>
    <row r="143" spans="17:262" s="3" customFormat="1" x14ac:dyDescent="0.2">
      <c r="Q143" s="46"/>
    </row>
    <row r="144" spans="17:262" s="3" customFormat="1" x14ac:dyDescent="0.2">
      <c r="Q144" s="46"/>
    </row>
    <row r="145" spans="17:17" s="3" customFormat="1" x14ac:dyDescent="0.2">
      <c r="Q145" s="46"/>
    </row>
    <row r="146" spans="17:17" s="3" customFormat="1" x14ac:dyDescent="0.2">
      <c r="Q146" s="46"/>
    </row>
    <row r="147" spans="17:17" s="3" customFormat="1" x14ac:dyDescent="0.2">
      <c r="Q147" s="46"/>
    </row>
    <row r="148" spans="17:17" s="3" customFormat="1" x14ac:dyDescent="0.2">
      <c r="Q148" s="46"/>
    </row>
    <row r="149" spans="17:17" s="3" customFormat="1" x14ac:dyDescent="0.2">
      <c r="Q149" s="46"/>
    </row>
    <row r="150" spans="17:17" s="3" customFormat="1" x14ac:dyDescent="0.2">
      <c r="Q150" s="46"/>
    </row>
    <row r="151" spans="17:17" s="3" customFormat="1" x14ac:dyDescent="0.2">
      <c r="Q151" s="46"/>
    </row>
    <row r="152" spans="17:17" s="3" customFormat="1" x14ac:dyDescent="0.2">
      <c r="Q152" s="46"/>
    </row>
    <row r="153" spans="17:17" s="3" customFormat="1" x14ac:dyDescent="0.2">
      <c r="Q153" s="46"/>
    </row>
    <row r="154" spans="17:17" s="3" customFormat="1" x14ac:dyDescent="0.2">
      <c r="Q154" s="46"/>
    </row>
    <row r="155" spans="17:17" s="3" customFormat="1" x14ac:dyDescent="0.2">
      <c r="Q155" s="46"/>
    </row>
    <row r="156" spans="17:17" s="3" customFormat="1" x14ac:dyDescent="0.2">
      <c r="Q156" s="46"/>
    </row>
    <row r="157" spans="17:17" s="3" customFormat="1" x14ac:dyDescent="0.2">
      <c r="Q157" s="46"/>
    </row>
    <row r="158" spans="17:17" s="3" customFormat="1" x14ac:dyDescent="0.2">
      <c r="Q158" s="46"/>
    </row>
    <row r="159" spans="17:17" s="3" customFormat="1" x14ac:dyDescent="0.2">
      <c r="Q159" s="46"/>
    </row>
    <row r="160" spans="17:17" s="3" customFormat="1" x14ac:dyDescent="0.2">
      <c r="Q160" s="46"/>
    </row>
    <row r="161" spans="17:17" s="3" customFormat="1" x14ac:dyDescent="0.2">
      <c r="Q161" s="46"/>
    </row>
    <row r="162" spans="17:17" s="3" customFormat="1" x14ac:dyDescent="0.2">
      <c r="Q162" s="46"/>
    </row>
    <row r="163" spans="17:17" s="3" customFormat="1" x14ac:dyDescent="0.2">
      <c r="Q163" s="46"/>
    </row>
    <row r="164" spans="17:17" s="3" customFormat="1" x14ac:dyDescent="0.2">
      <c r="Q164" s="46"/>
    </row>
    <row r="165" spans="17:17" s="3" customFormat="1" x14ac:dyDescent="0.2">
      <c r="Q165" s="46"/>
    </row>
    <row r="166" spans="17:17" s="3" customFormat="1" x14ac:dyDescent="0.2">
      <c r="Q166" s="46"/>
    </row>
    <row r="167" spans="17:17" s="3" customFormat="1" x14ac:dyDescent="0.2">
      <c r="Q167" s="46"/>
    </row>
    <row r="168" spans="17:17" s="3" customFormat="1" x14ac:dyDescent="0.2">
      <c r="Q168" s="46"/>
    </row>
    <row r="169" spans="17:17" s="3" customFormat="1" x14ac:dyDescent="0.2">
      <c r="Q169" s="46"/>
    </row>
    <row r="170" spans="17:17" s="3" customFormat="1" x14ac:dyDescent="0.2">
      <c r="Q170" s="46"/>
    </row>
    <row r="171" spans="17:17" s="3" customFormat="1" x14ac:dyDescent="0.2">
      <c r="Q171" s="46"/>
    </row>
    <row r="172" spans="17:17" s="3" customFormat="1" x14ac:dyDescent="0.2">
      <c r="Q172" s="46"/>
    </row>
    <row r="173" spans="17:17" s="3" customFormat="1" x14ac:dyDescent="0.2">
      <c r="Q173" s="46"/>
    </row>
    <row r="174" spans="17:17" s="3" customFormat="1" x14ac:dyDescent="0.2">
      <c r="Q174" s="46"/>
    </row>
    <row r="175" spans="17:17" s="3" customFormat="1" x14ac:dyDescent="0.2">
      <c r="Q175" s="46"/>
    </row>
    <row r="176" spans="17:17" s="3" customFormat="1" x14ac:dyDescent="0.2">
      <c r="Q176" s="46"/>
    </row>
    <row r="177" spans="17:17" s="3" customFormat="1" x14ac:dyDescent="0.2">
      <c r="Q177" s="46"/>
    </row>
    <row r="178" spans="17:17" s="3" customFormat="1" x14ac:dyDescent="0.2">
      <c r="Q178" s="46"/>
    </row>
    <row r="179" spans="17:17" s="3" customFormat="1" x14ac:dyDescent="0.2">
      <c r="Q179" s="46"/>
    </row>
    <row r="180" spans="17:17" s="3" customFormat="1" x14ac:dyDescent="0.2">
      <c r="Q180" s="46"/>
    </row>
    <row r="181" spans="17:17" s="3" customFormat="1" x14ac:dyDescent="0.2">
      <c r="Q181" s="46"/>
    </row>
    <row r="182" spans="17:17" s="3" customFormat="1" x14ac:dyDescent="0.2">
      <c r="Q182" s="46"/>
    </row>
    <row r="183" spans="17:17" s="3" customFormat="1" x14ac:dyDescent="0.2">
      <c r="Q183" s="46"/>
    </row>
    <row r="184" spans="17:17" s="3" customFormat="1" x14ac:dyDescent="0.2">
      <c r="Q184" s="46"/>
    </row>
    <row r="185" spans="17:17" s="3" customFormat="1" x14ac:dyDescent="0.2">
      <c r="Q185" s="46"/>
    </row>
    <row r="186" spans="17:17" s="3" customFormat="1" x14ac:dyDescent="0.2">
      <c r="Q186" s="46"/>
    </row>
    <row r="187" spans="17:17" s="3" customFormat="1" x14ac:dyDescent="0.2">
      <c r="Q187" s="46"/>
    </row>
    <row r="188" spans="17:17" s="3" customFormat="1" x14ac:dyDescent="0.2">
      <c r="Q188" s="46"/>
    </row>
    <row r="189" spans="17:17" s="3" customFormat="1" x14ac:dyDescent="0.2">
      <c r="Q189" s="46"/>
    </row>
    <row r="190" spans="17:17" s="3" customFormat="1" x14ac:dyDescent="0.2">
      <c r="Q190" s="46"/>
    </row>
    <row r="191" spans="17:17" s="3" customFormat="1" x14ac:dyDescent="0.2">
      <c r="Q191" s="46"/>
    </row>
    <row r="192" spans="17:17" s="3" customFormat="1" x14ac:dyDescent="0.2">
      <c r="Q192" s="46"/>
    </row>
    <row r="193" spans="1:18" s="3" customFormat="1" x14ac:dyDescent="0.2">
      <c r="Q193" s="46"/>
    </row>
    <row r="194" spans="1:18" s="3" customFormat="1" x14ac:dyDescent="0.2">
      <c r="Q194" s="46"/>
    </row>
    <row r="195" spans="1:18" x14ac:dyDescent="0.2">
      <c r="A195" s="3"/>
      <c r="B195" s="3"/>
      <c r="C195" s="3"/>
      <c r="D195" s="3"/>
      <c r="E195" s="3"/>
      <c r="F195" s="3"/>
      <c r="G195" s="3"/>
      <c r="H195" s="3"/>
      <c r="I195" s="3"/>
      <c r="J195" s="3"/>
      <c r="K195" s="3"/>
      <c r="L195" s="3"/>
      <c r="M195" s="3"/>
      <c r="N195" s="3"/>
      <c r="O195" s="3"/>
      <c r="P195" s="3"/>
      <c r="Q195" s="46"/>
      <c r="R195" s="3"/>
    </row>
    <row r="196" spans="1:18" x14ac:dyDescent="0.2">
      <c r="A196" s="3"/>
      <c r="B196" s="3"/>
      <c r="C196" s="3"/>
      <c r="D196" s="3"/>
      <c r="E196" s="3"/>
      <c r="F196" s="3"/>
      <c r="G196" s="3"/>
      <c r="H196" s="3"/>
      <c r="I196" s="3"/>
      <c r="J196" s="3"/>
      <c r="K196" s="3"/>
      <c r="L196" s="3"/>
      <c r="M196" s="3"/>
      <c r="N196" s="3"/>
      <c r="O196" s="3"/>
      <c r="P196" s="3"/>
      <c r="Q196" s="46"/>
      <c r="R196" s="3"/>
    </row>
  </sheetData>
  <mergeCells count="89">
    <mergeCell ref="A1:R1"/>
    <mergeCell ref="A65:H65"/>
    <mergeCell ref="A66:H66"/>
    <mergeCell ref="A47:H47"/>
    <mergeCell ref="A48:H48"/>
    <mergeCell ref="D52:E52"/>
    <mergeCell ref="Q7:R7"/>
    <mergeCell ref="K7:L7"/>
    <mergeCell ref="O7:P7"/>
    <mergeCell ref="E33:F33"/>
    <mergeCell ref="D28:G28"/>
    <mergeCell ref="E29:F29"/>
    <mergeCell ref="E30:F30"/>
    <mergeCell ref="E31:F31"/>
    <mergeCell ref="AB128:AC128"/>
    <mergeCell ref="A51:H51"/>
    <mergeCell ref="A62:H62"/>
    <mergeCell ref="A64:H64"/>
    <mergeCell ref="D54:E54"/>
    <mergeCell ref="D55:E55"/>
    <mergeCell ref="B59:D59"/>
    <mergeCell ref="D53:E53"/>
    <mergeCell ref="D57:E57"/>
    <mergeCell ref="C75:H75"/>
    <mergeCell ref="C76:H76"/>
    <mergeCell ref="C77:H77"/>
    <mergeCell ref="T72:X72"/>
    <mergeCell ref="T73:X73"/>
    <mergeCell ref="T74:X74"/>
    <mergeCell ref="V53:W53"/>
    <mergeCell ref="D92:E92"/>
    <mergeCell ref="AD128:AE128"/>
    <mergeCell ref="AF128:AG128"/>
    <mergeCell ref="C72:H72"/>
    <mergeCell ref="C73:H73"/>
    <mergeCell ref="C74:H74"/>
    <mergeCell ref="X128:Y128"/>
    <mergeCell ref="A86:R86"/>
    <mergeCell ref="Z128:AA128"/>
    <mergeCell ref="A85:R85"/>
    <mergeCell ref="B88:E88"/>
    <mergeCell ref="G88:I88"/>
    <mergeCell ref="K88:M88"/>
    <mergeCell ref="O88:Q88"/>
    <mergeCell ref="D89:E89"/>
    <mergeCell ref="D90:E90"/>
    <mergeCell ref="C80:H80"/>
    <mergeCell ref="U14:V14"/>
    <mergeCell ref="T30:V34"/>
    <mergeCell ref="A2:C2"/>
    <mergeCell ref="D2:E2"/>
    <mergeCell ref="F2:H2"/>
    <mergeCell ref="B4:C4"/>
    <mergeCell ref="E4:H4"/>
    <mergeCell ref="K4:L4"/>
    <mergeCell ref="C7:E7"/>
    <mergeCell ref="F7:G7"/>
    <mergeCell ref="C8:E8"/>
    <mergeCell ref="B5:H5"/>
    <mergeCell ref="B3:H3"/>
    <mergeCell ref="B6:H6"/>
    <mergeCell ref="I7:J7"/>
    <mergeCell ref="M7:N7"/>
    <mergeCell ref="D99:E99"/>
    <mergeCell ref="D94:E94"/>
    <mergeCell ref="D95:E95"/>
    <mergeCell ref="D96:E96"/>
    <mergeCell ref="D97:E97"/>
    <mergeCell ref="D98:E98"/>
    <mergeCell ref="D91:E91"/>
    <mergeCell ref="E32:F32"/>
    <mergeCell ref="A67:H67"/>
    <mergeCell ref="A58:H58"/>
    <mergeCell ref="D93:E93"/>
    <mergeCell ref="A45:H45"/>
    <mergeCell ref="A46:H46"/>
    <mergeCell ref="A39:H39"/>
    <mergeCell ref="A40:B40"/>
    <mergeCell ref="T62:U62"/>
    <mergeCell ref="C78:H78"/>
    <mergeCell ref="C79:H79"/>
    <mergeCell ref="C71:H71"/>
    <mergeCell ref="A42:H42"/>
    <mergeCell ref="A43:H43"/>
    <mergeCell ref="A44:H44"/>
    <mergeCell ref="T60:U60"/>
    <mergeCell ref="T61:U61"/>
    <mergeCell ref="F59:G59"/>
    <mergeCell ref="T58:X58"/>
  </mergeCells>
  <conditionalFormatting sqref="E10:F10">
    <cfRule type="expression" dxfId="23" priority="12">
      <formula>C9=12</formula>
    </cfRule>
  </conditionalFormatting>
  <conditionalFormatting sqref="E12:F12">
    <cfRule type="expression" dxfId="22" priority="11">
      <formula>C11=12</formula>
    </cfRule>
  </conditionalFormatting>
  <conditionalFormatting sqref="E14:F14">
    <cfRule type="expression" dxfId="21" priority="10">
      <formula>C13=12</formula>
    </cfRule>
  </conditionalFormatting>
  <conditionalFormatting sqref="E16:F16">
    <cfRule type="expression" dxfId="20" priority="9">
      <formula>C15=12</formula>
    </cfRule>
  </conditionalFormatting>
  <conditionalFormatting sqref="E18:F18">
    <cfRule type="expression" dxfId="19" priority="8">
      <formula>C17=12</formula>
    </cfRule>
  </conditionalFormatting>
  <conditionalFormatting sqref="G10">
    <cfRule type="expression" dxfId="18" priority="7">
      <formula>C9=12</formula>
    </cfRule>
  </conditionalFormatting>
  <conditionalFormatting sqref="G12">
    <cfRule type="expression" dxfId="17" priority="6">
      <formula>C11=12</formula>
    </cfRule>
  </conditionalFormatting>
  <conditionalFormatting sqref="G14">
    <cfRule type="expression" dxfId="16" priority="5">
      <formula>C13=12</formula>
    </cfRule>
  </conditionalFormatting>
  <conditionalFormatting sqref="G16">
    <cfRule type="expression" dxfId="15" priority="4">
      <formula>C15=12</formula>
    </cfRule>
  </conditionalFormatting>
  <conditionalFormatting sqref="G18">
    <cfRule type="expression" dxfId="14" priority="3">
      <formula>C17=12</formula>
    </cfRule>
  </conditionalFormatting>
  <conditionalFormatting sqref="X53">
    <cfRule type="cellIs" dxfId="13" priority="1" operator="equal">
      <formula>"No"</formula>
    </cfRule>
    <cfRule type="cellIs" dxfId="12" priority="2" operator="equal">
      <formula>"Yes"</formula>
    </cfRule>
  </conditionalFormatting>
  <dataValidations disablePrompts="1" count="3">
    <dataValidation type="list" allowBlank="1" showInputMessage="1" showErrorMessage="1" sqref="E19:E22" xr:uid="{D114A85A-DF76-419E-A202-D8D143C3BB1D}">
      <formula1>"NonCL, Class"</formula1>
    </dataValidation>
    <dataValidation type="list" allowBlank="1" showInputMessage="1" showErrorMessage="1" errorTitle="Appointment length" error="Please enter 9 (academic appointment) or 12 (calendar year appointment)." sqref="C9 C11 C13 C15 C17 C19:C22" xr:uid="{E9E16034-1CAC-4C3F-8940-0B10F08ACFA0}">
      <formula1>"9, 12"</formula1>
    </dataValidation>
    <dataValidation type="list" allowBlank="1" showInputMessage="1" showErrorMessage="1" sqref="K4:L4" xr:uid="{00000000-0002-0000-0300-000002000000}">
      <formula1>$T$10:$T$14</formula1>
    </dataValidation>
  </dataValidations>
  <hyperlinks>
    <hyperlink ref="T72" r:id="rId1" xr:uid="{D0737E1B-A60F-4BF9-B174-BCB2D0F0B564}"/>
  </hyperlinks>
  <printOptions horizontalCentered="1"/>
  <pageMargins left="0.75" right="0.75" top="1" bottom="1" header="0.5" footer="0.5"/>
  <pageSetup scale="52" orientation="portrait" r:id="rId2"/>
  <headerFooter alignWithMargins="0"/>
  <ignoredErrors>
    <ignoredError sqref="I10:I17 J10:J17 J21 L82 N82" formula="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74"/>
  <sheetViews>
    <sheetView topLeftCell="K21" zoomScaleNormal="100" workbookViewId="0">
      <selection activeCell="X53" sqref="X53:Z54"/>
    </sheetView>
  </sheetViews>
  <sheetFormatPr defaultRowHeight="15" x14ac:dyDescent="0.2"/>
  <cols>
    <col min="1" max="1" width="24.28515625" customWidth="1"/>
    <col min="2" max="2" width="10.140625" bestFit="1" customWidth="1"/>
    <col min="3" max="3" width="6.85546875" customWidth="1"/>
    <col min="4" max="4" width="5.5703125" customWidth="1"/>
    <col min="5" max="5" width="3.5703125" customWidth="1"/>
    <col min="6" max="6" width="7.5703125" bestFit="1" customWidth="1"/>
    <col min="8" max="8" width="5.42578125" customWidth="1"/>
    <col min="9" max="9" width="9.85546875" bestFit="1" customWidth="1"/>
    <col min="11" max="11" width="9.85546875" style="1" bestFit="1" customWidth="1"/>
    <col min="17" max="17" width="9.28515625" style="120" customWidth="1"/>
    <col min="18" max="18" width="10.85546875" style="120" customWidth="1"/>
    <col min="19" max="20" width="10.85546875" style="120" bestFit="1" customWidth="1"/>
    <col min="21" max="21" width="9.85546875" style="120" bestFit="1" customWidth="1"/>
    <col min="22" max="22" width="25.5703125" style="120" customWidth="1"/>
    <col min="23" max="23" width="12" style="120" bestFit="1" customWidth="1"/>
    <col min="24" max="24" width="11.7109375" style="120" customWidth="1"/>
    <col min="25" max="25" width="11.85546875" style="120" customWidth="1"/>
    <col min="26" max="26" width="11.5703125" style="120" customWidth="1"/>
    <col min="27" max="16384" width="9.140625" style="120"/>
  </cols>
  <sheetData>
    <row r="1" spans="1:34" ht="24" thickBot="1" x14ac:dyDescent="0.4">
      <c r="A1" s="267" t="s">
        <v>162</v>
      </c>
      <c r="B1" s="268"/>
      <c r="C1" s="268"/>
      <c r="D1" s="268"/>
      <c r="E1" s="268"/>
      <c r="F1" s="268"/>
      <c r="G1" s="268"/>
      <c r="H1" s="268"/>
      <c r="I1" s="268"/>
      <c r="J1" s="268"/>
      <c r="K1" s="268"/>
      <c r="L1" s="268"/>
      <c r="M1" s="268"/>
      <c r="N1" s="268"/>
      <c r="O1" s="268"/>
      <c r="P1" s="268"/>
      <c r="Q1" s="268"/>
      <c r="R1" s="268"/>
      <c r="S1" s="268"/>
      <c r="T1" s="268"/>
      <c r="U1" s="116"/>
      <c r="V1" s="116"/>
      <c r="W1" s="116"/>
      <c r="X1" s="116"/>
      <c r="Y1" s="116"/>
      <c r="Z1" s="116"/>
      <c r="AA1" s="116"/>
      <c r="AB1" s="116"/>
      <c r="AC1" s="116"/>
      <c r="AD1" s="116"/>
      <c r="AE1" s="116"/>
      <c r="AF1" s="116"/>
      <c r="AG1" s="116"/>
      <c r="AH1" s="116"/>
    </row>
    <row r="2" spans="1:34" x14ac:dyDescent="0.2">
      <c r="A2" s="226" t="s">
        <v>35</v>
      </c>
      <c r="B2" s="227"/>
      <c r="C2" s="227"/>
      <c r="D2" s="228" t="s">
        <v>26</v>
      </c>
      <c r="E2" s="228"/>
      <c r="F2" s="229"/>
      <c r="G2" s="229"/>
      <c r="H2" s="230"/>
      <c r="J2" s="5"/>
      <c r="K2" s="9"/>
      <c r="L2" s="5"/>
      <c r="Q2"/>
      <c r="R2"/>
      <c r="S2" s="1"/>
      <c r="T2"/>
      <c r="U2" s="11"/>
      <c r="V2" s="37" t="s">
        <v>48</v>
      </c>
      <c r="W2" s="32"/>
      <c r="X2" s="5"/>
      <c r="Y2" s="18"/>
      <c r="Z2"/>
      <c r="AA2"/>
      <c r="AB2"/>
      <c r="AC2"/>
      <c r="AD2"/>
      <c r="AE2"/>
      <c r="AF2"/>
      <c r="AG2"/>
      <c r="AH2"/>
    </row>
    <row r="3" spans="1:34" ht="15.75" thickBot="1" x14ac:dyDescent="0.25">
      <c r="A3" s="17" t="s">
        <v>10</v>
      </c>
      <c r="B3" s="269"/>
      <c r="C3" s="270"/>
      <c r="D3" s="270"/>
      <c r="E3" s="270"/>
      <c r="F3" s="270"/>
      <c r="G3" s="270"/>
      <c r="H3" s="271"/>
      <c r="Q3"/>
      <c r="R3"/>
      <c r="S3" s="1"/>
      <c r="T3"/>
      <c r="U3" s="11"/>
      <c r="V3" s="37" t="s">
        <v>47</v>
      </c>
      <c r="W3" s="11"/>
      <c r="X3" s="6"/>
      <c r="Y3" s="18"/>
      <c r="Z3"/>
      <c r="AA3"/>
      <c r="AB3"/>
      <c r="AC3"/>
      <c r="AD3"/>
      <c r="AE3"/>
      <c r="AF3"/>
      <c r="AG3"/>
      <c r="AH3"/>
    </row>
    <row r="4" spans="1:34" ht="15.75" thickBot="1" x14ac:dyDescent="0.25">
      <c r="A4" s="17" t="s">
        <v>31</v>
      </c>
      <c r="B4" s="231"/>
      <c r="C4" s="232"/>
      <c r="D4" s="98" t="s">
        <v>90</v>
      </c>
      <c r="E4" s="233"/>
      <c r="F4" s="234"/>
      <c r="G4" s="234"/>
      <c r="H4" s="235"/>
      <c r="J4" s="99" t="s">
        <v>91</v>
      </c>
      <c r="K4" s="198" t="s">
        <v>63</v>
      </c>
      <c r="L4" s="199"/>
      <c r="Q4"/>
      <c r="R4"/>
      <c r="S4" s="1"/>
      <c r="T4"/>
      <c r="U4"/>
      <c r="V4" s="37" t="s">
        <v>68</v>
      </c>
      <c r="W4" s="20"/>
      <c r="X4" s="6"/>
      <c r="Y4"/>
      <c r="Z4"/>
      <c r="AA4"/>
      <c r="AB4"/>
      <c r="AC4"/>
      <c r="AD4"/>
      <c r="AE4"/>
      <c r="AF4"/>
      <c r="AG4"/>
      <c r="AH4"/>
    </row>
    <row r="5" spans="1:34" x14ac:dyDescent="0.2">
      <c r="A5" s="17" t="s">
        <v>9</v>
      </c>
      <c r="B5" s="207"/>
      <c r="C5" s="208"/>
      <c r="D5" s="208"/>
      <c r="E5" s="208"/>
      <c r="F5" s="208"/>
      <c r="G5" s="208"/>
      <c r="H5" s="209"/>
      <c r="I5" s="67"/>
      <c r="J5" s="11"/>
      <c r="K5" s="5"/>
      <c r="M5" s="11"/>
      <c r="N5" s="11"/>
      <c r="O5" s="11"/>
      <c r="P5" s="11"/>
      <c r="Q5" s="11"/>
      <c r="R5" s="11"/>
      <c r="S5" s="5"/>
      <c r="T5"/>
      <c r="U5"/>
      <c r="V5" s="37" t="s">
        <v>76</v>
      </c>
      <c r="W5"/>
      <c r="X5"/>
      <c r="Y5"/>
      <c r="Z5"/>
      <c r="AA5"/>
      <c r="AB5"/>
      <c r="AC5"/>
      <c r="AD5"/>
      <c r="AE5"/>
      <c r="AF5"/>
      <c r="AG5"/>
      <c r="AH5"/>
    </row>
    <row r="6" spans="1:34" ht="15.75" thickBot="1" x14ac:dyDescent="0.25">
      <c r="A6" s="60" t="s">
        <v>60</v>
      </c>
      <c r="B6" s="210"/>
      <c r="C6" s="211"/>
      <c r="D6" s="211"/>
      <c r="E6" s="211"/>
      <c r="F6" s="211"/>
      <c r="G6" s="211"/>
      <c r="H6" s="212"/>
      <c r="I6" s="49"/>
      <c r="J6" s="36"/>
      <c r="K6" s="5"/>
      <c r="M6" s="11"/>
      <c r="N6" s="11"/>
      <c r="O6" s="11"/>
      <c r="P6" s="11"/>
      <c r="Q6" s="11"/>
      <c r="R6" s="11"/>
      <c r="S6" s="5"/>
      <c r="T6"/>
      <c r="U6"/>
      <c r="V6"/>
      <c r="W6"/>
      <c r="X6"/>
      <c r="Y6"/>
      <c r="Z6"/>
      <c r="AA6"/>
      <c r="AB6"/>
      <c r="AC6"/>
      <c r="AD6"/>
      <c r="AE6"/>
      <c r="AF6"/>
      <c r="AG6"/>
      <c r="AH6"/>
    </row>
    <row r="7" spans="1:34" ht="16.5" thickTop="1" thickBot="1" x14ac:dyDescent="0.25">
      <c r="A7" s="5"/>
      <c r="B7" s="95"/>
      <c r="C7" s="200" t="s">
        <v>27</v>
      </c>
      <c r="D7" s="201"/>
      <c r="E7" s="201"/>
      <c r="F7" s="200" t="s">
        <v>56</v>
      </c>
      <c r="G7" s="202"/>
      <c r="H7" s="100" t="s">
        <v>92</v>
      </c>
      <c r="I7" s="215" t="s">
        <v>72</v>
      </c>
      <c r="J7" s="215"/>
      <c r="K7" s="215" t="s">
        <v>73</v>
      </c>
      <c r="L7" s="215"/>
      <c r="M7" s="215" t="s">
        <v>74</v>
      </c>
      <c r="N7" s="215"/>
      <c r="O7" s="215" t="s">
        <v>75</v>
      </c>
      <c r="P7" s="215"/>
      <c r="Q7" s="215" t="s">
        <v>164</v>
      </c>
      <c r="R7" s="215"/>
      <c r="S7" s="213" t="s">
        <v>2</v>
      </c>
      <c r="T7" s="214"/>
      <c r="U7" s="26"/>
      <c r="V7" s="144" t="s">
        <v>64</v>
      </c>
      <c r="W7" s="145"/>
      <c r="X7" s="145"/>
      <c r="Y7" s="146"/>
      <c r="Z7" s="3"/>
      <c r="AA7" s="3"/>
      <c r="AB7" s="3"/>
      <c r="AC7" s="3"/>
      <c r="AD7" s="3"/>
      <c r="AE7" s="3"/>
      <c r="AF7" s="3"/>
      <c r="AG7" s="3"/>
      <c r="AH7" s="3"/>
    </row>
    <row r="8" spans="1:34" ht="15.75" thickBot="1" x14ac:dyDescent="0.25">
      <c r="A8" s="5" t="s">
        <v>3</v>
      </c>
      <c r="B8" s="93" t="s">
        <v>32</v>
      </c>
      <c r="C8" s="203" t="s">
        <v>58</v>
      </c>
      <c r="D8" s="204"/>
      <c r="E8" s="204"/>
      <c r="F8" s="93" t="s">
        <v>57</v>
      </c>
      <c r="G8" s="24" t="s">
        <v>11</v>
      </c>
      <c r="H8" s="101" t="s">
        <v>93</v>
      </c>
      <c r="I8" s="48" t="s">
        <v>49</v>
      </c>
      <c r="J8" s="48" t="s">
        <v>50</v>
      </c>
      <c r="K8" s="48" t="s">
        <v>49</v>
      </c>
      <c r="L8" s="48" t="s">
        <v>50</v>
      </c>
      <c r="M8" s="48" t="s">
        <v>49</v>
      </c>
      <c r="N8" s="48" t="s">
        <v>50</v>
      </c>
      <c r="O8" s="48" t="s">
        <v>49</v>
      </c>
      <c r="P8" s="48" t="s">
        <v>50</v>
      </c>
      <c r="Q8" s="48" t="s">
        <v>49</v>
      </c>
      <c r="R8" s="48" t="s">
        <v>50</v>
      </c>
      <c r="S8" s="48" t="s">
        <v>49</v>
      </c>
      <c r="T8" s="48" t="s">
        <v>50</v>
      </c>
      <c r="U8" s="3"/>
      <c r="V8" s="147"/>
      <c r="W8" s="148"/>
      <c r="X8" s="148"/>
      <c r="Y8" s="149"/>
      <c r="Z8" s="3"/>
      <c r="AA8" s="3"/>
      <c r="AB8" s="3"/>
      <c r="AC8" s="3"/>
      <c r="AD8" s="3"/>
      <c r="AE8" s="3"/>
      <c r="AF8" s="3"/>
      <c r="AG8" s="3"/>
      <c r="AH8" s="3"/>
    </row>
    <row r="9" spans="1:34" x14ac:dyDescent="0.2">
      <c r="A9" s="5" t="str">
        <f>IF(B5=0,"PI",B5)</f>
        <v>PI</v>
      </c>
      <c r="B9" s="94"/>
      <c r="C9" s="68">
        <v>9</v>
      </c>
      <c r="D9" s="11" t="s">
        <v>29</v>
      </c>
      <c r="E9" s="55" t="s">
        <v>59</v>
      </c>
      <c r="F9" s="70"/>
      <c r="G9" s="27"/>
      <c r="H9" s="102">
        <v>1</v>
      </c>
      <c r="I9" s="13">
        <f>TRUNC(ROUND(($B9/$C9)*$F9*(1-$H9),0),0)</f>
        <v>0</v>
      </c>
      <c r="J9" s="13">
        <f>TRUNC(ROUND(($B9/$C9)*$F9*$H9,0),0)</f>
        <v>0</v>
      </c>
      <c r="K9" s="13">
        <f t="shared" ref="K9:R24" si="0">TRUNC(ROUND(I9*1.03,0),0)</f>
        <v>0</v>
      </c>
      <c r="L9" s="13">
        <f t="shared" si="0"/>
        <v>0</v>
      </c>
      <c r="M9" s="13">
        <f t="shared" si="0"/>
        <v>0</v>
      </c>
      <c r="N9" s="13">
        <f t="shared" si="0"/>
        <v>0</v>
      </c>
      <c r="O9" s="13">
        <f t="shared" si="0"/>
        <v>0</v>
      </c>
      <c r="P9" s="13">
        <f t="shared" si="0"/>
        <v>0</v>
      </c>
      <c r="Q9" s="13">
        <f t="shared" si="0"/>
        <v>0</v>
      </c>
      <c r="R9" s="13">
        <f t="shared" si="0"/>
        <v>0</v>
      </c>
      <c r="S9" s="13">
        <f>SUM($I9,$K9,$M9,$O9,$Q9)</f>
        <v>0</v>
      </c>
      <c r="T9" s="13">
        <f>SUM($J9,$L9,$N9,$P9,$R9)</f>
        <v>0</v>
      </c>
      <c r="U9" s="3"/>
      <c r="V9" s="150" t="s">
        <v>82</v>
      </c>
      <c r="W9" s="151"/>
      <c r="X9" s="151"/>
      <c r="Y9" s="152">
        <v>44743</v>
      </c>
      <c r="Z9" s="3"/>
      <c r="AA9" s="3"/>
      <c r="AB9" s="3"/>
      <c r="AC9" s="3"/>
      <c r="AD9" s="3"/>
      <c r="AE9" s="3"/>
      <c r="AF9" s="3"/>
      <c r="AG9" s="3"/>
      <c r="AH9" s="3"/>
    </row>
    <row r="10" spans="1:34" x14ac:dyDescent="0.2">
      <c r="A10" s="21" t="s">
        <v>28</v>
      </c>
      <c r="B10" s="92"/>
      <c r="C10" s="85"/>
      <c r="D10" s="50"/>
      <c r="E10" s="65" t="str">
        <f>IF(C9=9,"Sum","")</f>
        <v>Sum</v>
      </c>
      <c r="F10" s="28"/>
      <c r="G10" s="65"/>
      <c r="H10" s="103">
        <v>0</v>
      </c>
      <c r="I10" s="13">
        <f>TRUNC(ROUND(($B9/$C9)*$G10*(1-$H10),0),0)</f>
        <v>0</v>
      </c>
      <c r="J10" s="13">
        <f>TRUNC(ROUND(($B9/$C9)*$G10*$H10,0),0)</f>
        <v>0</v>
      </c>
      <c r="K10" s="13">
        <f t="shared" si="0"/>
        <v>0</v>
      </c>
      <c r="L10" s="13">
        <f t="shared" si="0"/>
        <v>0</v>
      </c>
      <c r="M10" s="13">
        <f t="shared" si="0"/>
        <v>0</v>
      </c>
      <c r="N10" s="13">
        <f t="shared" si="0"/>
        <v>0</v>
      </c>
      <c r="O10" s="13">
        <f t="shared" si="0"/>
        <v>0</v>
      </c>
      <c r="P10" s="13">
        <f t="shared" si="0"/>
        <v>0</v>
      </c>
      <c r="Q10" s="13">
        <f t="shared" si="0"/>
        <v>0</v>
      </c>
      <c r="R10" s="13">
        <f t="shared" si="0"/>
        <v>0</v>
      </c>
      <c r="S10" s="13">
        <f t="shared" ref="S10:S27" si="1">SUM($I10,$K10,$M10,$O10,$Q10)</f>
        <v>0</v>
      </c>
      <c r="T10" s="13">
        <f t="shared" ref="T10:T27" si="2">SUM($J10,$L10,$N10,$P10,$R10)</f>
        <v>0</v>
      </c>
      <c r="U10" s="3"/>
      <c r="V10" s="155" t="s">
        <v>63</v>
      </c>
      <c r="W10" s="161"/>
      <c r="X10" s="161"/>
      <c r="Y10" s="162">
        <v>0.5</v>
      </c>
      <c r="Z10" s="3"/>
      <c r="AA10" s="3"/>
      <c r="AB10" s="3"/>
      <c r="AC10" s="3"/>
      <c r="AD10" s="3"/>
      <c r="AE10" s="3"/>
      <c r="AF10" s="3"/>
      <c r="AG10" s="3"/>
      <c r="AH10" s="3"/>
    </row>
    <row r="11" spans="1:34" x14ac:dyDescent="0.2">
      <c r="A11" s="5" t="s">
        <v>94</v>
      </c>
      <c r="B11" s="96"/>
      <c r="C11" s="69">
        <v>9</v>
      </c>
      <c r="D11" s="11" t="s">
        <v>29</v>
      </c>
      <c r="E11" s="55" t="s">
        <v>59</v>
      </c>
      <c r="F11" s="70"/>
      <c r="G11" s="27"/>
      <c r="H11" s="104">
        <v>0</v>
      </c>
      <c r="I11" s="13">
        <f>TRUNC(ROUND(($B11/$C11)*$F11*(1-$H11),0),0)</f>
        <v>0</v>
      </c>
      <c r="J11" s="13">
        <f>TRUNC(ROUND(($B11/$C11)*$F11*$H11,0),0)</f>
        <v>0</v>
      </c>
      <c r="K11" s="13">
        <f t="shared" si="0"/>
        <v>0</v>
      </c>
      <c r="L11" s="13">
        <f t="shared" si="0"/>
        <v>0</v>
      </c>
      <c r="M11" s="13">
        <f t="shared" si="0"/>
        <v>0</v>
      </c>
      <c r="N11" s="13">
        <f t="shared" si="0"/>
        <v>0</v>
      </c>
      <c r="O11" s="13">
        <f t="shared" si="0"/>
        <v>0</v>
      </c>
      <c r="P11" s="13">
        <f t="shared" si="0"/>
        <v>0</v>
      </c>
      <c r="Q11" s="13">
        <f t="shared" si="0"/>
        <v>0</v>
      </c>
      <c r="R11" s="13">
        <f t="shared" si="0"/>
        <v>0</v>
      </c>
      <c r="S11" s="13">
        <f t="shared" si="1"/>
        <v>0</v>
      </c>
      <c r="T11" s="13">
        <f t="shared" si="2"/>
        <v>0</v>
      </c>
      <c r="U11" s="3"/>
      <c r="V11" s="155" t="s">
        <v>65</v>
      </c>
      <c r="W11" s="161"/>
      <c r="X11" s="161"/>
      <c r="Y11" s="162">
        <v>0.49</v>
      </c>
      <c r="Z11" s="3"/>
      <c r="AA11" s="3"/>
      <c r="AB11" s="3"/>
      <c r="AC11" s="3"/>
      <c r="AD11" s="3"/>
      <c r="AE11" s="3"/>
      <c r="AF11" s="3"/>
      <c r="AG11" s="3"/>
      <c r="AH11" s="3"/>
    </row>
    <row r="12" spans="1:34" x14ac:dyDescent="0.2">
      <c r="A12" s="21" t="s">
        <v>12</v>
      </c>
      <c r="B12" s="92"/>
      <c r="C12" s="56"/>
      <c r="D12" s="50"/>
      <c r="E12" s="65" t="str">
        <f>IF(C11=9,"Sum","")</f>
        <v>Sum</v>
      </c>
      <c r="F12" s="28"/>
      <c r="G12" s="65"/>
      <c r="H12" s="103">
        <v>0</v>
      </c>
      <c r="I12" s="13">
        <f>TRUNC(ROUND(($B11/$C11)*$G12*(1-$H12),0),0)</f>
        <v>0</v>
      </c>
      <c r="J12" s="13">
        <f>TRUNC(ROUND(($B11/$C11)*$G12*$H12,0),0)</f>
        <v>0</v>
      </c>
      <c r="K12" s="13">
        <f t="shared" si="0"/>
        <v>0</v>
      </c>
      <c r="L12" s="13">
        <f t="shared" si="0"/>
        <v>0</v>
      </c>
      <c r="M12" s="13">
        <f t="shared" si="0"/>
        <v>0</v>
      </c>
      <c r="N12" s="13">
        <f t="shared" si="0"/>
        <v>0</v>
      </c>
      <c r="O12" s="13">
        <f t="shared" si="0"/>
        <v>0</v>
      </c>
      <c r="P12" s="13">
        <f t="shared" si="0"/>
        <v>0</v>
      </c>
      <c r="Q12" s="13">
        <f t="shared" si="0"/>
        <v>0</v>
      </c>
      <c r="R12" s="13">
        <f t="shared" si="0"/>
        <v>0</v>
      </c>
      <c r="S12" s="13">
        <f t="shared" si="1"/>
        <v>0</v>
      </c>
      <c r="T12" s="13">
        <f t="shared" si="2"/>
        <v>0</v>
      </c>
      <c r="U12" s="3"/>
      <c r="V12" s="155" t="s">
        <v>66</v>
      </c>
      <c r="W12" s="161"/>
      <c r="X12" s="161"/>
      <c r="Y12" s="162">
        <v>0.38</v>
      </c>
      <c r="Z12" s="3"/>
      <c r="AA12" s="3"/>
      <c r="AB12" s="3"/>
      <c r="AC12" s="3"/>
      <c r="AD12" s="3"/>
      <c r="AE12" s="3"/>
      <c r="AF12" s="3"/>
      <c r="AG12" s="3"/>
      <c r="AH12" s="3"/>
    </row>
    <row r="13" spans="1:34" x14ac:dyDescent="0.2">
      <c r="A13" s="5" t="s">
        <v>95</v>
      </c>
      <c r="B13" s="96"/>
      <c r="C13" s="69">
        <v>9</v>
      </c>
      <c r="D13" s="11" t="s">
        <v>29</v>
      </c>
      <c r="E13" s="55" t="s">
        <v>59</v>
      </c>
      <c r="F13" s="70"/>
      <c r="G13" s="27"/>
      <c r="H13" s="104">
        <v>0</v>
      </c>
      <c r="I13" s="13">
        <f>TRUNC(ROUND(($B13/$C13)*$F13*(1-$H13),0),0)</f>
        <v>0</v>
      </c>
      <c r="J13" s="13">
        <f>TRUNC(ROUND(($B13/$C13)*$F13*$H13,0),0)</f>
        <v>0</v>
      </c>
      <c r="K13" s="13">
        <f t="shared" si="0"/>
        <v>0</v>
      </c>
      <c r="L13" s="13">
        <f t="shared" si="0"/>
        <v>0</v>
      </c>
      <c r="M13" s="13">
        <f t="shared" si="0"/>
        <v>0</v>
      </c>
      <c r="N13" s="13">
        <f t="shared" si="0"/>
        <v>0</v>
      </c>
      <c r="O13" s="13">
        <f t="shared" si="0"/>
        <v>0</v>
      </c>
      <c r="P13" s="13">
        <f t="shared" si="0"/>
        <v>0</v>
      </c>
      <c r="Q13" s="13">
        <f t="shared" si="0"/>
        <v>0</v>
      </c>
      <c r="R13" s="13">
        <f t="shared" si="0"/>
        <v>0</v>
      </c>
      <c r="S13" s="13">
        <f t="shared" si="1"/>
        <v>0</v>
      </c>
      <c r="T13" s="13">
        <f t="shared" si="2"/>
        <v>0</v>
      </c>
      <c r="U13" s="3"/>
      <c r="V13" s="155" t="s">
        <v>67</v>
      </c>
      <c r="W13" s="161"/>
      <c r="X13" s="161"/>
      <c r="Y13" s="162">
        <v>0.26</v>
      </c>
      <c r="Z13" s="3"/>
      <c r="AA13" s="3"/>
      <c r="AB13" s="3"/>
      <c r="AC13" s="3"/>
      <c r="AD13" s="3"/>
      <c r="AE13" s="3"/>
      <c r="AF13" s="3"/>
      <c r="AG13" s="3"/>
      <c r="AH13" s="3"/>
    </row>
    <row r="14" spans="1:34" x14ac:dyDescent="0.2">
      <c r="A14" s="21" t="s">
        <v>13</v>
      </c>
      <c r="B14" s="92"/>
      <c r="C14" s="33"/>
      <c r="D14" s="29"/>
      <c r="E14" s="65" t="str">
        <f>IF(C13=9,"Sum","")</f>
        <v>Sum</v>
      </c>
      <c r="F14" s="28"/>
      <c r="G14" s="65"/>
      <c r="H14" s="103">
        <v>0</v>
      </c>
      <c r="I14" s="13">
        <f>TRUNC(ROUND(($B13/$C13)*$G14*(1-$H14),0),0)</f>
        <v>0</v>
      </c>
      <c r="J14" s="13">
        <f>TRUNC(ROUND(($B13/$C13)*$G14*$H14,0),0)</f>
        <v>0</v>
      </c>
      <c r="K14" s="13">
        <f t="shared" si="0"/>
        <v>0</v>
      </c>
      <c r="L14" s="13">
        <f t="shared" si="0"/>
        <v>0</v>
      </c>
      <c r="M14" s="13">
        <f t="shared" si="0"/>
        <v>0</v>
      </c>
      <c r="N14" s="13">
        <f t="shared" si="0"/>
        <v>0</v>
      </c>
      <c r="O14" s="13">
        <f t="shared" si="0"/>
        <v>0</v>
      </c>
      <c r="P14" s="13">
        <f t="shared" si="0"/>
        <v>0</v>
      </c>
      <c r="Q14" s="13">
        <f t="shared" si="0"/>
        <v>0</v>
      </c>
      <c r="R14" s="13">
        <f t="shared" si="0"/>
        <v>0</v>
      </c>
      <c r="S14" s="13">
        <f t="shared" si="1"/>
        <v>0</v>
      </c>
      <c r="T14" s="13">
        <f t="shared" si="2"/>
        <v>0</v>
      </c>
      <c r="U14" s="3"/>
      <c r="V14" s="147"/>
      <c r="W14" s="239"/>
      <c r="X14" s="239"/>
      <c r="Y14" s="163"/>
      <c r="Z14" s="3"/>
      <c r="AA14" s="3"/>
      <c r="AB14" s="3"/>
      <c r="AC14" s="3"/>
      <c r="AD14" s="3"/>
      <c r="AE14" s="3"/>
      <c r="AF14" s="3"/>
      <c r="AG14" s="3"/>
      <c r="AH14" s="3"/>
    </row>
    <row r="15" spans="1:34" x14ac:dyDescent="0.2">
      <c r="A15" s="5" t="s">
        <v>96</v>
      </c>
      <c r="B15" s="96"/>
      <c r="C15" s="69">
        <v>9</v>
      </c>
      <c r="D15" s="11" t="s">
        <v>29</v>
      </c>
      <c r="E15" s="55" t="s">
        <v>59</v>
      </c>
      <c r="F15" s="70"/>
      <c r="G15" s="27"/>
      <c r="H15" s="104">
        <v>0</v>
      </c>
      <c r="I15" s="13">
        <f>TRUNC(ROUND(($B15/$C15)*$F15*(1-$H15),0),0)</f>
        <v>0</v>
      </c>
      <c r="J15" s="13">
        <f>TRUNC(ROUND(($B15/$C15)*$F15*$H15,0),0)</f>
        <v>0</v>
      </c>
      <c r="K15" s="13">
        <f t="shared" si="0"/>
        <v>0</v>
      </c>
      <c r="L15" s="13">
        <f t="shared" si="0"/>
        <v>0</v>
      </c>
      <c r="M15" s="13">
        <f t="shared" si="0"/>
        <v>0</v>
      </c>
      <c r="N15" s="13">
        <f t="shared" si="0"/>
        <v>0</v>
      </c>
      <c r="O15" s="13">
        <f t="shared" si="0"/>
        <v>0</v>
      </c>
      <c r="P15" s="13">
        <f t="shared" si="0"/>
        <v>0</v>
      </c>
      <c r="Q15" s="13">
        <f t="shared" si="0"/>
        <v>0</v>
      </c>
      <c r="R15" s="13">
        <f t="shared" si="0"/>
        <v>0</v>
      </c>
      <c r="S15" s="13">
        <f t="shared" si="1"/>
        <v>0</v>
      </c>
      <c r="T15" s="13">
        <f t="shared" si="2"/>
        <v>0</v>
      </c>
      <c r="U15" s="3"/>
      <c r="V15" s="147"/>
      <c r="W15" s="148"/>
      <c r="X15" s="148"/>
      <c r="Y15" s="157"/>
      <c r="Z15" s="3"/>
      <c r="AA15" s="3"/>
      <c r="AB15" s="3"/>
      <c r="AC15" s="3"/>
      <c r="AD15" s="3"/>
      <c r="AE15" s="3"/>
      <c r="AF15" s="3"/>
      <c r="AG15" s="3"/>
      <c r="AH15" s="3"/>
    </row>
    <row r="16" spans="1:34" x14ac:dyDescent="0.2">
      <c r="A16" s="21" t="s">
        <v>78</v>
      </c>
      <c r="B16" s="92"/>
      <c r="C16" s="33"/>
      <c r="D16" s="29"/>
      <c r="E16" s="65" t="str">
        <f>IF(C15=9,"Sum","")</f>
        <v>Sum</v>
      </c>
      <c r="F16" s="28"/>
      <c r="G16" s="65"/>
      <c r="H16" s="103">
        <v>0</v>
      </c>
      <c r="I16" s="13">
        <f>TRUNC(ROUND(($B15/$C15)*$G16*(1-$H16),0),0)</f>
        <v>0</v>
      </c>
      <c r="J16" s="13">
        <f>TRUNC(ROUND(($B15/$C15)*$G16*$H16,0),0)</f>
        <v>0</v>
      </c>
      <c r="K16" s="13">
        <f t="shared" si="0"/>
        <v>0</v>
      </c>
      <c r="L16" s="13">
        <f t="shared" si="0"/>
        <v>0</v>
      </c>
      <c r="M16" s="13">
        <f t="shared" si="0"/>
        <v>0</v>
      </c>
      <c r="N16" s="13">
        <f t="shared" si="0"/>
        <v>0</v>
      </c>
      <c r="O16" s="13">
        <f t="shared" si="0"/>
        <v>0</v>
      </c>
      <c r="P16" s="13">
        <f t="shared" si="0"/>
        <v>0</v>
      </c>
      <c r="Q16" s="13">
        <f t="shared" si="0"/>
        <v>0</v>
      </c>
      <c r="R16" s="13">
        <f t="shared" si="0"/>
        <v>0</v>
      </c>
      <c r="S16" s="13">
        <f t="shared" si="1"/>
        <v>0</v>
      </c>
      <c r="T16" s="13">
        <f t="shared" si="2"/>
        <v>0</v>
      </c>
      <c r="U16" s="3"/>
      <c r="V16" s="150"/>
      <c r="W16" s="151"/>
      <c r="X16" s="151"/>
      <c r="Y16" s="157"/>
      <c r="Z16" s="3"/>
      <c r="AA16" s="3"/>
      <c r="AB16" s="3"/>
      <c r="AC16" s="3"/>
      <c r="AD16" s="3"/>
      <c r="AE16" s="3"/>
      <c r="AF16" s="3"/>
      <c r="AG16" s="3"/>
      <c r="AH16" s="3"/>
    </row>
    <row r="17" spans="1:34" ht="15.75" thickBot="1" x14ac:dyDescent="0.25">
      <c r="A17" s="5" t="s">
        <v>97</v>
      </c>
      <c r="B17" s="96"/>
      <c r="C17" s="69">
        <v>9</v>
      </c>
      <c r="D17" s="11" t="s">
        <v>29</v>
      </c>
      <c r="E17" s="55" t="s">
        <v>59</v>
      </c>
      <c r="F17" s="70"/>
      <c r="G17" s="27"/>
      <c r="H17" s="104">
        <v>0</v>
      </c>
      <c r="I17" s="13">
        <f>TRUNC(ROUND(($B17/$C17)*$F17*(1-$H17),0),0)</f>
        <v>0</v>
      </c>
      <c r="J17" s="13">
        <f>TRUNC(ROUND(($B17/$C17)*$F17*$H17,0),0)</f>
        <v>0</v>
      </c>
      <c r="K17" s="13">
        <f t="shared" si="0"/>
        <v>0</v>
      </c>
      <c r="L17" s="13">
        <f t="shared" si="0"/>
        <v>0</v>
      </c>
      <c r="M17" s="13">
        <f t="shared" si="0"/>
        <v>0</v>
      </c>
      <c r="N17" s="13">
        <f t="shared" si="0"/>
        <v>0</v>
      </c>
      <c r="O17" s="13">
        <f t="shared" si="0"/>
        <v>0</v>
      </c>
      <c r="P17" s="13">
        <f t="shared" si="0"/>
        <v>0</v>
      </c>
      <c r="Q17" s="13">
        <f t="shared" si="0"/>
        <v>0</v>
      </c>
      <c r="R17" s="13">
        <f t="shared" si="0"/>
        <v>0</v>
      </c>
      <c r="S17" s="13">
        <f t="shared" si="1"/>
        <v>0</v>
      </c>
      <c r="T17" s="13">
        <f t="shared" si="2"/>
        <v>0</v>
      </c>
      <c r="U17" s="3"/>
      <c r="V17" s="164"/>
      <c r="W17" s="165"/>
      <c r="X17" s="165"/>
      <c r="Y17" s="166"/>
      <c r="Z17" s="3"/>
      <c r="AA17" s="3"/>
      <c r="AB17" s="3"/>
      <c r="AC17" s="3"/>
      <c r="AD17" s="3"/>
      <c r="AE17" s="3"/>
      <c r="AF17" s="3"/>
      <c r="AG17" s="3"/>
      <c r="AH17" s="3"/>
    </row>
    <row r="18" spans="1:34" ht="15.75" thickTop="1" x14ac:dyDescent="0.2">
      <c r="A18" s="21" t="s">
        <v>79</v>
      </c>
      <c r="B18" s="92"/>
      <c r="C18" s="33"/>
      <c r="D18" s="29"/>
      <c r="E18" s="65" t="str">
        <f>IF(C17=9,"Sum","")</f>
        <v>Sum</v>
      </c>
      <c r="F18" s="28"/>
      <c r="G18" s="65"/>
      <c r="H18" s="103">
        <v>0</v>
      </c>
      <c r="I18" s="13">
        <f>TRUNC(ROUND(($B17/$C17)*$G18*(1-$H18),0),0)</f>
        <v>0</v>
      </c>
      <c r="J18" s="13">
        <f>TRUNC(ROUND(($B17/$C17)*$G18*$H18,0),0)</f>
        <v>0</v>
      </c>
      <c r="K18" s="13">
        <f t="shared" si="0"/>
        <v>0</v>
      </c>
      <c r="L18" s="13">
        <f t="shared" si="0"/>
        <v>0</v>
      </c>
      <c r="M18" s="13">
        <f t="shared" si="0"/>
        <v>0</v>
      </c>
      <c r="N18" s="13">
        <f t="shared" si="0"/>
        <v>0</v>
      </c>
      <c r="O18" s="13">
        <f t="shared" si="0"/>
        <v>0</v>
      </c>
      <c r="P18" s="13">
        <f t="shared" si="0"/>
        <v>0</v>
      </c>
      <c r="Q18" s="13">
        <f t="shared" si="0"/>
        <v>0</v>
      </c>
      <c r="R18" s="13">
        <f t="shared" si="0"/>
        <v>0</v>
      </c>
      <c r="S18" s="13">
        <f t="shared" si="1"/>
        <v>0</v>
      </c>
      <c r="T18" s="13">
        <f t="shared" si="2"/>
        <v>0</v>
      </c>
      <c r="U18" s="3"/>
      <c r="V18" s="5"/>
      <c r="W18" s="3"/>
      <c r="X18" s="3"/>
      <c r="Y18" s="3"/>
      <c r="Z18" s="3"/>
      <c r="AA18" s="3"/>
      <c r="AB18" s="3"/>
      <c r="AC18" s="3"/>
      <c r="AD18" s="3"/>
      <c r="AE18" s="3"/>
      <c r="AF18" s="3"/>
      <c r="AG18" s="3"/>
      <c r="AH18" s="3"/>
    </row>
    <row r="19" spans="1:34" ht="15.75" thickBot="1" x14ac:dyDescent="0.25">
      <c r="A19" s="22" t="s">
        <v>80</v>
      </c>
      <c r="B19" s="96"/>
      <c r="C19" s="69">
        <v>12</v>
      </c>
      <c r="D19" s="23" t="s">
        <v>29</v>
      </c>
      <c r="E19" s="65" t="s">
        <v>59</v>
      </c>
      <c r="F19" s="57"/>
      <c r="G19" s="34"/>
      <c r="H19" s="105">
        <v>0</v>
      </c>
      <c r="I19" s="13">
        <f>TRUNC(ROUND(($B19/$C19)*$F19*(1-$H19),0))</f>
        <v>0</v>
      </c>
      <c r="J19" s="13">
        <f>TRUNC(ROUND(($B19/$C19)*$F19*$H19,0))</f>
        <v>0</v>
      </c>
      <c r="K19" s="13">
        <f t="shared" si="0"/>
        <v>0</v>
      </c>
      <c r="L19" s="13">
        <f t="shared" si="0"/>
        <v>0</v>
      </c>
      <c r="M19" s="13">
        <f t="shared" si="0"/>
        <v>0</v>
      </c>
      <c r="N19" s="13">
        <f t="shared" si="0"/>
        <v>0</v>
      </c>
      <c r="O19" s="13">
        <f t="shared" si="0"/>
        <v>0</v>
      </c>
      <c r="P19" s="13">
        <f t="shared" si="0"/>
        <v>0</v>
      </c>
      <c r="Q19" s="13">
        <f t="shared" si="0"/>
        <v>0</v>
      </c>
      <c r="R19" s="13">
        <f t="shared" si="0"/>
        <v>0</v>
      </c>
      <c r="S19" s="13">
        <f t="shared" si="1"/>
        <v>0</v>
      </c>
      <c r="T19" s="13">
        <f t="shared" si="2"/>
        <v>0</v>
      </c>
      <c r="U19" s="3"/>
      <c r="V19" s="3"/>
      <c r="W19" s="3"/>
      <c r="X19" s="3"/>
      <c r="Y19" s="3"/>
      <c r="Z19" s="3"/>
      <c r="AA19" s="3"/>
      <c r="AB19" s="3"/>
      <c r="AC19" s="3"/>
      <c r="AD19" s="3"/>
      <c r="AE19" s="3"/>
      <c r="AF19" s="3"/>
      <c r="AG19" s="3"/>
      <c r="AH19" s="3"/>
    </row>
    <row r="20" spans="1:34" ht="15.75" thickTop="1" x14ac:dyDescent="0.2">
      <c r="A20" s="22" t="s">
        <v>37</v>
      </c>
      <c r="B20" s="96"/>
      <c r="C20" s="69">
        <v>12</v>
      </c>
      <c r="D20" s="23" t="s">
        <v>29</v>
      </c>
      <c r="E20" s="65" t="s">
        <v>59</v>
      </c>
      <c r="F20" s="57"/>
      <c r="G20" s="34"/>
      <c r="H20" s="105">
        <v>0</v>
      </c>
      <c r="I20" s="13">
        <f>TRUNC(ROUND(($B20/$C20)*$F20*(1-$H20),0))</f>
        <v>0</v>
      </c>
      <c r="J20" s="13">
        <f>TRUNC(ROUND(($B20/$C20)*$F20*$H20,0))</f>
        <v>0</v>
      </c>
      <c r="K20" s="13">
        <f t="shared" si="0"/>
        <v>0</v>
      </c>
      <c r="L20" s="13">
        <f t="shared" si="0"/>
        <v>0</v>
      </c>
      <c r="M20" s="13">
        <f t="shared" si="0"/>
        <v>0</v>
      </c>
      <c r="N20" s="13">
        <f t="shared" si="0"/>
        <v>0</v>
      </c>
      <c r="O20" s="13">
        <f t="shared" si="0"/>
        <v>0</v>
      </c>
      <c r="P20" s="13">
        <f t="shared" si="0"/>
        <v>0</v>
      </c>
      <c r="Q20" s="13">
        <f t="shared" si="0"/>
        <v>0</v>
      </c>
      <c r="R20" s="13">
        <f t="shared" si="0"/>
        <v>0</v>
      </c>
      <c r="S20" s="13">
        <f t="shared" si="1"/>
        <v>0</v>
      </c>
      <c r="T20" s="13">
        <f t="shared" si="2"/>
        <v>0</v>
      </c>
      <c r="U20" s="3"/>
      <c r="V20" s="144" t="s">
        <v>83</v>
      </c>
      <c r="W20" s="145"/>
      <c r="X20" s="146"/>
      <c r="Y20" s="146"/>
      <c r="Z20" s="146"/>
      <c r="AA20" s="146"/>
      <c r="AB20" s="146"/>
      <c r="AC20" s="114"/>
      <c r="AD20" s="3"/>
      <c r="AE20" s="3"/>
      <c r="AF20" s="3"/>
      <c r="AG20" s="3"/>
      <c r="AH20" s="3"/>
    </row>
    <row r="21" spans="1:34" x14ac:dyDescent="0.2">
      <c r="A21" s="86" t="s">
        <v>36</v>
      </c>
      <c r="B21" s="96"/>
      <c r="C21" s="69">
        <v>12</v>
      </c>
      <c r="D21" s="87" t="s">
        <v>29</v>
      </c>
      <c r="E21" s="55" t="s">
        <v>59</v>
      </c>
      <c r="F21" s="88"/>
      <c r="G21" s="89"/>
      <c r="H21" s="105">
        <v>0</v>
      </c>
      <c r="I21" s="13">
        <f>TRUNC(ROUND(($B21/$C21)*$F21*(1-$H21),0))</f>
        <v>0</v>
      </c>
      <c r="J21" s="13">
        <f>TRUNC(ROUND(($B21/$C21)*$F21*$H21,0))</f>
        <v>0</v>
      </c>
      <c r="K21" s="13">
        <f t="shared" si="0"/>
        <v>0</v>
      </c>
      <c r="L21" s="13">
        <f t="shared" si="0"/>
        <v>0</v>
      </c>
      <c r="M21" s="13">
        <f t="shared" si="0"/>
        <v>0</v>
      </c>
      <c r="N21" s="13">
        <f t="shared" si="0"/>
        <v>0</v>
      </c>
      <c r="O21" s="13">
        <f t="shared" si="0"/>
        <v>0</v>
      </c>
      <c r="P21" s="13">
        <f t="shared" si="0"/>
        <v>0</v>
      </c>
      <c r="Q21" s="13">
        <f t="shared" si="0"/>
        <v>0</v>
      </c>
      <c r="R21" s="13">
        <f t="shared" si="0"/>
        <v>0</v>
      </c>
      <c r="S21" s="13">
        <f t="shared" si="1"/>
        <v>0</v>
      </c>
      <c r="T21" s="13">
        <f t="shared" si="2"/>
        <v>0</v>
      </c>
      <c r="U21" s="3"/>
      <c r="V21" s="147"/>
      <c r="W21" s="148"/>
      <c r="X21" s="149"/>
      <c r="Y21" s="149"/>
      <c r="Z21" s="149"/>
      <c r="AA21" s="149"/>
      <c r="AB21" s="149"/>
      <c r="AC21" s="114"/>
      <c r="AD21" s="3"/>
      <c r="AE21" s="3"/>
      <c r="AF21" s="3"/>
      <c r="AG21" s="3"/>
      <c r="AH21" s="3"/>
    </row>
    <row r="22" spans="1:34" ht="15.75" thickBot="1" x14ac:dyDescent="0.25">
      <c r="A22" s="39" t="s">
        <v>81</v>
      </c>
      <c r="B22" s="97"/>
      <c r="C22" s="71">
        <v>12</v>
      </c>
      <c r="D22" s="51" t="s">
        <v>29</v>
      </c>
      <c r="E22" s="90" t="s">
        <v>59</v>
      </c>
      <c r="F22" s="58"/>
      <c r="G22" s="59"/>
      <c r="H22" s="104">
        <v>0</v>
      </c>
      <c r="I22" s="13">
        <f>TRUNC(ROUND(($B22/$C22)*$F22*(1-$H22),0))</f>
        <v>0</v>
      </c>
      <c r="J22" s="13">
        <f>TRUNC(ROUND(($B22/$C22)*$F22*$H22,0))</f>
        <v>0</v>
      </c>
      <c r="K22" s="13">
        <f t="shared" si="0"/>
        <v>0</v>
      </c>
      <c r="L22" s="13">
        <f t="shared" si="0"/>
        <v>0</v>
      </c>
      <c r="M22" s="13">
        <f t="shared" si="0"/>
        <v>0</v>
      </c>
      <c r="N22" s="13">
        <f t="shared" si="0"/>
        <v>0</v>
      </c>
      <c r="O22" s="13">
        <f t="shared" si="0"/>
        <v>0</v>
      </c>
      <c r="P22" s="13">
        <f t="shared" si="0"/>
        <v>0</v>
      </c>
      <c r="Q22" s="13">
        <f t="shared" si="0"/>
        <v>0</v>
      </c>
      <c r="R22" s="13">
        <f t="shared" si="0"/>
        <v>0</v>
      </c>
      <c r="S22" s="13">
        <f t="shared" si="1"/>
        <v>0</v>
      </c>
      <c r="T22" s="13">
        <f t="shared" si="2"/>
        <v>0</v>
      </c>
      <c r="U22" s="3"/>
      <c r="V22" s="150" t="str">
        <f>V9</f>
        <v>Start date on or after:</v>
      </c>
      <c r="W22" s="151"/>
      <c r="X22" s="152">
        <v>45108</v>
      </c>
      <c r="Y22" s="152">
        <v>45474</v>
      </c>
      <c r="Z22" s="152">
        <v>45839</v>
      </c>
      <c r="AA22" s="152">
        <v>46204</v>
      </c>
      <c r="AB22" s="152">
        <v>46569</v>
      </c>
      <c r="AC22" s="114"/>
      <c r="AD22" s="3"/>
      <c r="AE22" s="3"/>
      <c r="AF22" s="3"/>
      <c r="AG22" s="3"/>
      <c r="AH22" s="3"/>
    </row>
    <row r="23" spans="1:34" x14ac:dyDescent="0.2">
      <c r="A23" s="5" t="s">
        <v>40</v>
      </c>
      <c r="B23" s="16"/>
      <c r="C23" s="43"/>
      <c r="D23" s="41"/>
      <c r="E23" s="72"/>
      <c r="F23" s="35" t="s">
        <v>19</v>
      </c>
      <c r="G23" s="78"/>
      <c r="H23" s="106">
        <v>0</v>
      </c>
      <c r="I23" s="13">
        <f>TRUNC(ROUND($D23*$E23*$G23*(1-$H23),0),0)</f>
        <v>0</v>
      </c>
      <c r="J23" s="13">
        <f>TRUNC(ROUND($D23*$E23*$G23*$H23,0),0)</f>
        <v>0</v>
      </c>
      <c r="K23" s="13">
        <f t="shared" si="0"/>
        <v>0</v>
      </c>
      <c r="L23" s="13">
        <f t="shared" si="0"/>
        <v>0</v>
      </c>
      <c r="M23" s="13">
        <f t="shared" si="0"/>
        <v>0</v>
      </c>
      <c r="N23" s="13">
        <f t="shared" si="0"/>
        <v>0</v>
      </c>
      <c r="O23" s="13">
        <f t="shared" si="0"/>
        <v>0</v>
      </c>
      <c r="P23" s="13">
        <f t="shared" si="0"/>
        <v>0</v>
      </c>
      <c r="Q23" s="13">
        <f t="shared" si="0"/>
        <v>0</v>
      </c>
      <c r="R23" s="13">
        <f t="shared" si="0"/>
        <v>0</v>
      </c>
      <c r="S23" s="13">
        <f t="shared" si="1"/>
        <v>0</v>
      </c>
      <c r="T23" s="13">
        <f t="shared" si="2"/>
        <v>0</v>
      </c>
      <c r="U23" s="3"/>
      <c r="V23" s="153" t="s">
        <v>84</v>
      </c>
      <c r="W23" s="154"/>
      <c r="X23" s="158">
        <v>0.26900000000000002</v>
      </c>
      <c r="Y23" s="158">
        <v>0.26900000000000002</v>
      </c>
      <c r="Z23" s="158">
        <v>0.26900000000000002</v>
      </c>
      <c r="AA23" s="158">
        <v>0.26900000000000002</v>
      </c>
      <c r="AB23" s="158">
        <v>0.26900000000000002</v>
      </c>
      <c r="AC23" s="114"/>
      <c r="AD23" s="3"/>
      <c r="AE23" s="3"/>
      <c r="AF23" s="3"/>
      <c r="AG23" s="3"/>
      <c r="AH23" s="3"/>
    </row>
    <row r="24" spans="1:34" x14ac:dyDescent="0.2">
      <c r="A24" s="22" t="s">
        <v>42</v>
      </c>
      <c r="B24" s="16"/>
      <c r="C24" s="43"/>
      <c r="D24" s="73"/>
      <c r="E24" s="74"/>
      <c r="F24" s="40" t="s">
        <v>19</v>
      </c>
      <c r="G24" s="79"/>
      <c r="H24" s="105">
        <v>0</v>
      </c>
      <c r="I24" s="13">
        <f>TRUNC(ROUND($D24*$E24*$G24*(1-$H24),0),0)</f>
        <v>0</v>
      </c>
      <c r="J24" s="13">
        <f>TRUNC(ROUND($D24*$E24*$G24*$H24,0),0)</f>
        <v>0</v>
      </c>
      <c r="K24" s="13">
        <f t="shared" si="0"/>
        <v>0</v>
      </c>
      <c r="L24" s="13">
        <f t="shared" si="0"/>
        <v>0</v>
      </c>
      <c r="M24" s="13">
        <f t="shared" si="0"/>
        <v>0</v>
      </c>
      <c r="N24" s="13">
        <f t="shared" si="0"/>
        <v>0</v>
      </c>
      <c r="O24" s="13">
        <f t="shared" si="0"/>
        <v>0</v>
      </c>
      <c r="P24" s="13">
        <f t="shared" si="0"/>
        <v>0</v>
      </c>
      <c r="Q24" s="13">
        <f t="shared" si="0"/>
        <v>0</v>
      </c>
      <c r="R24" s="13">
        <f t="shared" si="0"/>
        <v>0</v>
      </c>
      <c r="S24" s="13">
        <f t="shared" si="1"/>
        <v>0</v>
      </c>
      <c r="T24" s="13">
        <f t="shared" si="2"/>
        <v>0</v>
      </c>
      <c r="U24" s="3"/>
      <c r="V24" s="153" t="s">
        <v>85</v>
      </c>
      <c r="W24" s="154"/>
      <c r="X24" s="158">
        <v>0.26900000000000002</v>
      </c>
      <c r="Y24" s="158">
        <v>0.26900000000000002</v>
      </c>
      <c r="Z24" s="158">
        <v>0.26900000000000002</v>
      </c>
      <c r="AA24" s="158">
        <v>0.26900000000000002</v>
      </c>
      <c r="AB24" s="158">
        <v>0.26900000000000002</v>
      </c>
      <c r="AC24" s="114"/>
      <c r="AD24" s="3"/>
      <c r="AE24" s="3"/>
      <c r="AF24" s="3"/>
      <c r="AG24" s="3"/>
      <c r="AH24" s="3"/>
    </row>
    <row r="25" spans="1:34" x14ac:dyDescent="0.2">
      <c r="A25" s="22" t="s">
        <v>15</v>
      </c>
      <c r="B25" s="42"/>
      <c r="C25" s="43"/>
      <c r="D25" s="73"/>
      <c r="E25" s="75"/>
      <c r="F25" s="41" t="s">
        <v>14</v>
      </c>
      <c r="G25" s="80"/>
      <c r="H25" s="105">
        <v>0</v>
      </c>
      <c r="I25" s="13">
        <f>TRUNC(ROUND($D25*$E25*$G25*(1-$H25),0),0)</f>
        <v>0</v>
      </c>
      <c r="J25" s="13">
        <f>TRUNC(ROUND($D25*$E25*$G25*$H25,0),0)</f>
        <v>0</v>
      </c>
      <c r="K25" s="13">
        <f t="shared" ref="K25:R26" si="3">TRUNC(ROUND(I25*1.03,0),0)</f>
        <v>0</v>
      </c>
      <c r="L25" s="13">
        <f t="shared" si="3"/>
        <v>0</v>
      </c>
      <c r="M25" s="13">
        <f t="shared" si="3"/>
        <v>0</v>
      </c>
      <c r="N25" s="13">
        <f t="shared" si="3"/>
        <v>0</v>
      </c>
      <c r="O25" s="13">
        <f t="shared" si="3"/>
        <v>0</v>
      </c>
      <c r="P25" s="13">
        <f t="shared" si="3"/>
        <v>0</v>
      </c>
      <c r="Q25" s="13">
        <f t="shared" si="3"/>
        <v>0</v>
      </c>
      <c r="R25" s="13">
        <f t="shared" si="3"/>
        <v>0</v>
      </c>
      <c r="S25" s="13">
        <f t="shared" si="1"/>
        <v>0</v>
      </c>
      <c r="T25" s="13">
        <f t="shared" si="2"/>
        <v>0</v>
      </c>
      <c r="U25" s="3"/>
      <c r="V25" s="153" t="s">
        <v>86</v>
      </c>
      <c r="W25" s="154"/>
      <c r="X25" s="158">
        <v>0.16800000000000001</v>
      </c>
      <c r="Y25" s="158">
        <v>0.16800000000000001</v>
      </c>
      <c r="Z25" s="158">
        <v>0.16800000000000001</v>
      </c>
      <c r="AA25" s="158">
        <v>0.16800000000000001</v>
      </c>
      <c r="AB25" s="158">
        <v>0.16800000000000001</v>
      </c>
      <c r="AC25" s="114"/>
      <c r="AD25" s="3"/>
      <c r="AE25" s="3"/>
      <c r="AF25" s="3"/>
      <c r="AG25" s="3"/>
      <c r="AH25" s="3"/>
    </row>
    <row r="26" spans="1:34" ht="15.75" thickBot="1" x14ac:dyDescent="0.25">
      <c r="A26" s="61" t="s">
        <v>16</v>
      </c>
      <c r="B26" s="62"/>
      <c r="C26" s="63"/>
      <c r="D26" s="76"/>
      <c r="E26" s="77"/>
      <c r="F26" s="64" t="s">
        <v>14</v>
      </c>
      <c r="G26" s="81"/>
      <c r="H26" s="107">
        <v>0</v>
      </c>
      <c r="I26" s="13">
        <f>TRUNC(ROUND($D26*$E26*$G26*(1-$H26),0),0)</f>
        <v>0</v>
      </c>
      <c r="J26" s="13">
        <f>TRUNC(ROUND($D26*$E26*$G26*$H26,0),0)</f>
        <v>0</v>
      </c>
      <c r="K26" s="13">
        <f t="shared" si="3"/>
        <v>0</v>
      </c>
      <c r="L26" s="13">
        <f t="shared" si="3"/>
        <v>0</v>
      </c>
      <c r="M26" s="13">
        <f t="shared" si="3"/>
        <v>0</v>
      </c>
      <c r="N26" s="13">
        <f t="shared" si="3"/>
        <v>0</v>
      </c>
      <c r="O26" s="13">
        <f t="shared" si="3"/>
        <v>0</v>
      </c>
      <c r="P26" s="13">
        <f t="shared" si="3"/>
        <v>0</v>
      </c>
      <c r="Q26" s="13">
        <f t="shared" si="3"/>
        <v>0</v>
      </c>
      <c r="R26" s="13">
        <f t="shared" si="3"/>
        <v>0</v>
      </c>
      <c r="S26" s="13">
        <f t="shared" si="1"/>
        <v>0</v>
      </c>
      <c r="T26" s="13">
        <f t="shared" si="2"/>
        <v>0</v>
      </c>
      <c r="U26" s="3"/>
      <c r="V26" s="153" t="s">
        <v>87</v>
      </c>
      <c r="W26" s="154"/>
      <c r="X26" s="158">
        <v>5.7000000000000002E-2</v>
      </c>
      <c r="Y26" s="158">
        <v>5.7000000000000002E-2</v>
      </c>
      <c r="Z26" s="158">
        <v>5.7000000000000002E-2</v>
      </c>
      <c r="AA26" s="158">
        <v>5.7000000000000002E-2</v>
      </c>
      <c r="AB26" s="158">
        <v>5.7000000000000002E-2</v>
      </c>
      <c r="AC26" s="114"/>
      <c r="AD26" s="3"/>
      <c r="AE26" s="3"/>
      <c r="AF26" s="3"/>
      <c r="AG26" s="3"/>
      <c r="AH26" s="3"/>
    </row>
    <row r="27" spans="1:34" x14ac:dyDescent="0.2">
      <c r="A27" s="6" t="s">
        <v>0</v>
      </c>
      <c r="B27" s="6"/>
      <c r="C27" s="6"/>
      <c r="D27" s="6"/>
      <c r="E27" s="6"/>
      <c r="F27" s="6"/>
      <c r="G27" s="6"/>
      <c r="H27" s="6"/>
      <c r="I27" s="14">
        <f>SUM(I9:I26)</f>
        <v>0</v>
      </c>
      <c r="J27" s="14">
        <f>SUM(J9:J26)</f>
        <v>0</v>
      </c>
      <c r="K27" s="14">
        <f t="shared" ref="K27:R27" si="4">SUM(K9:K26)</f>
        <v>0</v>
      </c>
      <c r="L27" s="14">
        <f t="shared" si="4"/>
        <v>0</v>
      </c>
      <c r="M27" s="14">
        <f t="shared" si="4"/>
        <v>0</v>
      </c>
      <c r="N27" s="14">
        <f t="shared" si="4"/>
        <v>0</v>
      </c>
      <c r="O27" s="14">
        <f t="shared" si="4"/>
        <v>0</v>
      </c>
      <c r="P27" s="14">
        <f t="shared" si="4"/>
        <v>0</v>
      </c>
      <c r="Q27" s="14">
        <f t="shared" si="4"/>
        <v>0</v>
      </c>
      <c r="R27" s="14">
        <f t="shared" si="4"/>
        <v>0</v>
      </c>
      <c r="S27" s="14">
        <f t="shared" si="1"/>
        <v>0</v>
      </c>
      <c r="T27" s="14">
        <f t="shared" si="2"/>
        <v>0</v>
      </c>
      <c r="U27" s="3"/>
      <c r="V27" s="153" t="s">
        <v>88</v>
      </c>
      <c r="W27" s="154"/>
      <c r="X27" s="158">
        <v>6.7000000000000004E-2</v>
      </c>
      <c r="Y27" s="158">
        <v>6.7000000000000004E-2</v>
      </c>
      <c r="Z27" s="158">
        <v>6.7000000000000004E-2</v>
      </c>
      <c r="AA27" s="158">
        <v>6.7000000000000004E-2</v>
      </c>
      <c r="AB27" s="158">
        <v>6.7000000000000004E-2</v>
      </c>
      <c r="AC27" s="114"/>
      <c r="AD27" s="3"/>
      <c r="AE27" s="3"/>
      <c r="AF27" s="3"/>
      <c r="AG27" s="3"/>
      <c r="AH27" s="3"/>
    </row>
    <row r="28" spans="1:34" x14ac:dyDescent="0.2">
      <c r="A28" s="5" t="s">
        <v>4</v>
      </c>
      <c r="B28" s="5"/>
      <c r="C28" s="5"/>
      <c r="D28" s="249" t="s">
        <v>45</v>
      </c>
      <c r="E28" s="250"/>
      <c r="F28" s="250"/>
      <c r="G28" s="250"/>
      <c r="H28" s="38"/>
      <c r="I28" s="16"/>
      <c r="J28" s="16"/>
      <c r="K28" s="16"/>
      <c r="L28" s="16"/>
      <c r="M28" s="16"/>
      <c r="N28" s="16"/>
      <c r="O28" s="16"/>
      <c r="P28" s="16"/>
      <c r="Q28" s="16"/>
      <c r="R28" s="16"/>
      <c r="S28" s="16"/>
      <c r="T28" s="16"/>
      <c r="U28" s="3"/>
      <c r="V28" s="153" t="s">
        <v>89</v>
      </c>
      <c r="W28" s="154"/>
      <c r="X28" s="158">
        <v>7.0000000000000001E-3</v>
      </c>
      <c r="Y28" s="158">
        <v>7.0000000000000001E-3</v>
      </c>
      <c r="Z28" s="158">
        <v>7.0000000000000001E-3</v>
      </c>
      <c r="AA28" s="158">
        <v>7.0000000000000001E-3</v>
      </c>
      <c r="AB28" s="158">
        <v>7.0000000000000001E-3</v>
      </c>
      <c r="AC28" s="114"/>
      <c r="AD28" s="3"/>
      <c r="AE28" s="3"/>
      <c r="AF28" s="3"/>
      <c r="AG28" s="3"/>
      <c r="AH28" s="3"/>
    </row>
    <row r="29" spans="1:34" x14ac:dyDescent="0.2">
      <c r="A29" s="5" t="s">
        <v>39</v>
      </c>
      <c r="B29" s="5"/>
      <c r="C29" s="5"/>
      <c r="D29" s="5"/>
      <c r="E29" s="205">
        <f>+X23</f>
        <v>0.26900000000000002</v>
      </c>
      <c r="F29" s="206"/>
      <c r="G29" s="44"/>
      <c r="H29" s="44"/>
      <c r="I29" s="13">
        <f>TRUNC(ROUND(SUM(I9,I11,I13,I15,I17,I19:I22)*$E29,0),0)</f>
        <v>0</v>
      </c>
      <c r="J29" s="13">
        <f>TRUNC(ROUND(SUM(J9,J11,J13,J15,J17,J19:J22)*$E29,0),0)</f>
        <v>0</v>
      </c>
      <c r="K29" s="13">
        <f>TRUNC(ROUND(SUM(K$9,K$11,K$13,K$15,K$17,K$19:K$22)*$Y23,0),0)</f>
        <v>0</v>
      </c>
      <c r="L29" s="13">
        <f>TRUNC(ROUND(SUM(L$9,L$11,L$13,L$15,L$17,L$19:L$22)*$Y23,0),0)</f>
        <v>0</v>
      </c>
      <c r="M29" s="13">
        <f>TRUNC(ROUND(SUM(M$9,M$11,M$13,M$15,M$17,M$19:M$22)*$Z23,0),0)</f>
        <v>0</v>
      </c>
      <c r="N29" s="13">
        <f>TRUNC(ROUND(SUM(N$9,N$11,N$13,N$15,N$17,N$19:N$22)*$Z23,0),0)</f>
        <v>0</v>
      </c>
      <c r="O29" s="13">
        <f>TRUNC(ROUND(SUM(O$9,O$11,O$13,O$15,O$17,O$19:O$22)*$AA23,0),0)</f>
        <v>0</v>
      </c>
      <c r="P29" s="13">
        <f>TRUNC(ROUND(SUM(P$9,P$11,P$13,P$15,P$17,P$19:P$22)*$AA23,0),0)</f>
        <v>0</v>
      </c>
      <c r="Q29" s="13">
        <f>TRUNC(ROUND(SUM(Q$9,Q$11,Q$13,Q$15,Q$17,Q$19:Q$22)*$AB23,0),0)</f>
        <v>0</v>
      </c>
      <c r="R29" s="13">
        <f>TRUNC(ROUND(SUM(R$9,R$11,R$13,R$15,R$17,R$19:R$22)*$AB23,0),0)</f>
        <v>0</v>
      </c>
      <c r="S29" s="13">
        <f t="shared" ref="S29:S35" si="5">SUM($I29,$K29,$M29,$O29,$Q29)</f>
        <v>0</v>
      </c>
      <c r="T29" s="13">
        <f t="shared" ref="T29:T35" si="6">SUM($J29,$L29,$N29,$P29,$R29)</f>
        <v>0</v>
      </c>
      <c r="U29" s="3"/>
      <c r="V29" s="155"/>
      <c r="W29" s="156"/>
      <c r="X29" s="157"/>
      <c r="Y29" s="157"/>
      <c r="Z29" s="157"/>
      <c r="AA29" s="157"/>
      <c r="AB29" s="157"/>
      <c r="AC29" s="114"/>
      <c r="AD29" s="3"/>
      <c r="AE29" s="3"/>
      <c r="AF29" s="3"/>
      <c r="AG29" s="3"/>
      <c r="AH29" s="3"/>
    </row>
    <row r="30" spans="1:34" x14ac:dyDescent="0.2">
      <c r="A30" s="5" t="s">
        <v>38</v>
      </c>
      <c r="B30" s="5"/>
      <c r="C30" s="5"/>
      <c r="D30" s="5"/>
      <c r="E30" s="205">
        <f>+X25</f>
        <v>0.16800000000000001</v>
      </c>
      <c r="F30" s="206"/>
      <c r="G30" s="44"/>
      <c r="H30" s="44"/>
      <c r="I30" s="13">
        <f>TRUNC(ROUND(SUM(I10,I12,I14,I16,I18)*$E30,0),0)</f>
        <v>0</v>
      </c>
      <c r="J30" s="13">
        <f>TRUNC(ROUND(SUM(J10,J12,J14,J16,J18)*$E30,0),0)</f>
        <v>0</v>
      </c>
      <c r="K30" s="13">
        <f>TRUNC(ROUND(SUM(K$10,K$12,K$14,K$16,K$18)*$Y25,0),0)</f>
        <v>0</v>
      </c>
      <c r="L30" s="13">
        <f>TRUNC(ROUND(SUM(L$10,L$12,L$14,L$16,L$18)*$Y25,0),0)</f>
        <v>0</v>
      </c>
      <c r="M30" s="13">
        <f>TRUNC(ROUND(SUM(M$10,M$12,M$14,M$16,M$18)*$Z25,0),0)</f>
        <v>0</v>
      </c>
      <c r="N30" s="13">
        <f>TRUNC(ROUND(SUM(N$10,N$12,N$14,N$16,N$18)*$Z25,0),0)</f>
        <v>0</v>
      </c>
      <c r="O30" s="13">
        <f>TRUNC(ROUND(SUM(O$10,O$12,O$14,O$16,O$18)*$AA25,0),0)</f>
        <v>0</v>
      </c>
      <c r="P30" s="13">
        <f>TRUNC(ROUND(SUM(P$10,P$12,P$14,P$16,P$18)*$AA25,0),0)</f>
        <v>0</v>
      </c>
      <c r="Q30" s="13">
        <f>TRUNC(ROUND(SUM(Q$10,Q$12,Q$14,Q$16,Q$18)*$AB25,0),0)</f>
        <v>0</v>
      </c>
      <c r="R30" s="13">
        <f>TRUNC(ROUND(SUM(R$10,R$12,R$14,R$16,R$18)*$AB25,0),0)</f>
        <v>0</v>
      </c>
      <c r="S30" s="13">
        <f t="shared" si="5"/>
        <v>0</v>
      </c>
      <c r="T30" s="13">
        <f t="shared" si="6"/>
        <v>0</v>
      </c>
      <c r="U30" s="3"/>
      <c r="V30" s="240" t="s">
        <v>142</v>
      </c>
      <c r="W30" s="241"/>
      <c r="X30" s="242"/>
      <c r="Y30" s="157"/>
      <c r="Z30" s="157"/>
      <c r="AA30" s="157"/>
      <c r="AB30" s="157"/>
      <c r="AC30" s="114"/>
      <c r="AD30" s="3"/>
      <c r="AE30" s="3"/>
      <c r="AF30" s="3"/>
      <c r="AG30" s="3"/>
      <c r="AH30" s="3"/>
    </row>
    <row r="31" spans="1:34" x14ac:dyDescent="0.2">
      <c r="A31" s="5" t="s">
        <v>46</v>
      </c>
      <c r="B31" s="5"/>
      <c r="C31" s="5"/>
      <c r="D31" s="5"/>
      <c r="E31" s="205">
        <f>+X26</f>
        <v>5.7000000000000002E-2</v>
      </c>
      <c r="F31" s="206"/>
      <c r="G31" s="44"/>
      <c r="H31" s="44"/>
      <c r="I31" s="13">
        <f>TRUNC(ROUND((I23+I24)*$E31,0))</f>
        <v>0</v>
      </c>
      <c r="J31" s="13">
        <f>TRUNC(ROUND((J23+J24)*$E31,0))</f>
        <v>0</v>
      </c>
      <c r="K31" s="13">
        <f>TRUNC(ROUND((K23+K24)*$Y26,0))</f>
        <v>0</v>
      </c>
      <c r="L31" s="13">
        <f>TRUNC(ROUND((L23+L24)*$Y26,0))</f>
        <v>0</v>
      </c>
      <c r="M31" s="13">
        <f>TRUNC(ROUND((M23+M24)*$Z26,0))</f>
        <v>0</v>
      </c>
      <c r="N31" s="13">
        <f>TRUNC(ROUND((N23+N24)*$Z26,0))</f>
        <v>0</v>
      </c>
      <c r="O31" s="13">
        <f>TRUNC(ROUND((O23+O24)*AA26,0))</f>
        <v>0</v>
      </c>
      <c r="P31" s="13">
        <f>TRUNC(ROUND((P23+P24)*$AA26,0))</f>
        <v>0</v>
      </c>
      <c r="Q31" s="13">
        <f>TRUNC(ROUND((Q23+Q24)*AB26,0))</f>
        <v>0</v>
      </c>
      <c r="R31" s="13">
        <f>TRUNC(ROUND((R23+R24)*$AB26,0))</f>
        <v>0</v>
      </c>
      <c r="S31" s="13">
        <f t="shared" si="5"/>
        <v>0</v>
      </c>
      <c r="T31" s="13">
        <f t="shared" si="6"/>
        <v>0</v>
      </c>
      <c r="U31" s="3"/>
      <c r="V31" s="240"/>
      <c r="W31" s="241"/>
      <c r="X31" s="242"/>
      <c r="Y31" s="157"/>
      <c r="Z31" s="157"/>
      <c r="AA31" s="157"/>
      <c r="AB31" s="157"/>
      <c r="AC31" s="114"/>
      <c r="AD31" s="3"/>
      <c r="AE31" s="3"/>
      <c r="AF31" s="3"/>
      <c r="AG31" s="3"/>
      <c r="AH31" s="3"/>
    </row>
    <row r="32" spans="1:34" x14ac:dyDescent="0.2">
      <c r="A32" s="5" t="s">
        <v>18</v>
      </c>
      <c r="B32" s="5"/>
      <c r="C32" s="5"/>
      <c r="D32" s="5"/>
      <c r="E32" s="205">
        <f>+X27</f>
        <v>6.7000000000000004E-2</v>
      </c>
      <c r="F32" s="206"/>
      <c r="G32" s="44"/>
      <c r="H32" s="44"/>
      <c r="I32" s="13">
        <f>TRUNC(ROUND(I25*$E32,0),0)</f>
        <v>0</v>
      </c>
      <c r="J32" s="13">
        <f>TRUNC(ROUND(J25*$E32,0),0)</f>
        <v>0</v>
      </c>
      <c r="K32" s="13">
        <f>TRUNC(ROUND(K25*$Y27,0),0)</f>
        <v>0</v>
      </c>
      <c r="L32" s="13">
        <f>TRUNC(ROUND(L25*$Y27,0),0)</f>
        <v>0</v>
      </c>
      <c r="M32" s="13">
        <f>TRUNC(ROUND(M25*$Z27,0),0)</f>
        <v>0</v>
      </c>
      <c r="N32" s="13">
        <f>TRUNC(ROUND(N25*$Z27,0),0)</f>
        <v>0</v>
      </c>
      <c r="O32" s="13">
        <f>TRUNC(ROUND(O25*AA27,0),0)</f>
        <v>0</v>
      </c>
      <c r="P32" s="13">
        <f>TRUNC(ROUND(P25*$AA27,0),0)</f>
        <v>0</v>
      </c>
      <c r="Q32" s="13">
        <f>TRUNC(ROUND(Q25*$AB27,0),0)</f>
        <v>0</v>
      </c>
      <c r="R32" s="13">
        <f>TRUNC(ROUND(R25*$AB27,0),0)</f>
        <v>0</v>
      </c>
      <c r="S32" s="13">
        <f t="shared" si="5"/>
        <v>0</v>
      </c>
      <c r="T32" s="13">
        <f t="shared" si="6"/>
        <v>0</v>
      </c>
      <c r="U32" s="3"/>
      <c r="V32" s="240"/>
      <c r="W32" s="241"/>
      <c r="X32" s="242"/>
      <c r="Y32" s="157"/>
      <c r="Z32" s="157"/>
      <c r="AA32" s="157"/>
      <c r="AB32" s="157"/>
      <c r="AC32" s="114"/>
      <c r="AD32" s="3"/>
      <c r="AE32" s="3"/>
      <c r="AF32" s="3"/>
      <c r="AG32" s="3"/>
      <c r="AH32" s="3"/>
    </row>
    <row r="33" spans="1:34" x14ac:dyDescent="0.2">
      <c r="A33" s="5" t="s">
        <v>17</v>
      </c>
      <c r="B33" s="5"/>
      <c r="C33" s="5"/>
      <c r="D33" s="5"/>
      <c r="E33" s="205">
        <f>+X28</f>
        <v>7.0000000000000001E-3</v>
      </c>
      <c r="F33" s="206"/>
      <c r="G33" s="44"/>
      <c r="H33" s="44"/>
      <c r="I33" s="13">
        <f>IF(AND(I26&gt;0,TRUNC(ROUND(I26*$E33,0),0)=0),1,TRUNC(ROUND(I26*$E33,0),0))</f>
        <v>0</v>
      </c>
      <c r="J33" s="13">
        <f>IF(AND(J26&gt;0,TRUNC(ROUND(J26*$E33,0),0)=0),1,TRUNC(ROUND(J26*$E33,0),0))</f>
        <v>0</v>
      </c>
      <c r="K33" s="13">
        <f>IF(AND(K26&gt;0,TRUNC(ROUND(K26*$Y28,0),0)=0),1,TRUNC(ROUND(K26*$Y28,0),0))</f>
        <v>0</v>
      </c>
      <c r="L33" s="13">
        <f>IF(AND(L26&gt;0,TRUNC(ROUND(L26*$Y28,0),0)=0),1,TRUNC(ROUND(L26*$Y28,0),0))</f>
        <v>0</v>
      </c>
      <c r="M33" s="13">
        <f>IF(AND(M26&gt;0,TRUNC(ROUND(M26*$Z28,0),0)=0),1,TRUNC(ROUND(M26*$Z28,0),0))</f>
        <v>0</v>
      </c>
      <c r="N33" s="13">
        <f>IF(AND(N26&gt;0,TRUNC(ROUND(N26*$Z28,0),0)=0),1,TRUNC(ROUND(N26*$Z28,0),0))</f>
        <v>0</v>
      </c>
      <c r="O33" s="13">
        <f>IF(AND(O26&gt;0,TRUNC(ROUND(O26*$AA28,0),0)=0),1,TRUNC(ROUND(O26*$AA28,0),0))</f>
        <v>0</v>
      </c>
      <c r="P33" s="13">
        <f>IF(AND(P26&gt;0,TRUNC(ROUND(P26*$AA28,0),0)=0),1,TRUNC(ROUND(P26*$AA28,0),0))</f>
        <v>0</v>
      </c>
      <c r="Q33" s="13">
        <f>IF(AND(Q26&gt;0,TRUNC(ROUND(Q26*$AB28,0),0)=0),1,TRUNC(ROUND(Q26*$AB28,0),0))</f>
        <v>0</v>
      </c>
      <c r="R33" s="13">
        <f>IF(AND(R26&gt;0,TRUNC(ROUND(R26*$AB28,0),0)=0),1,TRUNC(ROUND(R26*$AB28,0),0))</f>
        <v>0</v>
      </c>
      <c r="S33" s="13">
        <f t="shared" si="5"/>
        <v>0</v>
      </c>
      <c r="T33" s="13">
        <f t="shared" si="6"/>
        <v>0</v>
      </c>
      <c r="U33" s="3"/>
      <c r="V33" s="240"/>
      <c r="W33" s="241"/>
      <c r="X33" s="242"/>
      <c r="Y33" s="159"/>
      <c r="Z33" s="159"/>
      <c r="AA33" s="159"/>
      <c r="AB33" s="159"/>
      <c r="AC33" s="114"/>
      <c r="AD33" s="3"/>
      <c r="AE33" s="3"/>
      <c r="AF33" s="3"/>
      <c r="AG33" s="3"/>
      <c r="AH33" s="3"/>
    </row>
    <row r="34" spans="1:34" ht="15.75" thickBot="1" x14ac:dyDescent="0.25">
      <c r="A34" s="6" t="s">
        <v>1</v>
      </c>
      <c r="B34" s="6"/>
      <c r="C34" s="6"/>
      <c r="D34" s="6"/>
      <c r="E34" s="6"/>
      <c r="F34" s="6"/>
      <c r="G34" s="6"/>
      <c r="H34" s="6"/>
      <c r="I34" s="14">
        <f>SUM(I29:I33)</f>
        <v>0</v>
      </c>
      <c r="J34" s="14">
        <f>SUM(J29:J33)</f>
        <v>0</v>
      </c>
      <c r="K34" s="14">
        <f t="shared" ref="K34:R34" si="7">SUM(K29:K33)</f>
        <v>0</v>
      </c>
      <c r="L34" s="14">
        <f t="shared" si="7"/>
        <v>0</v>
      </c>
      <c r="M34" s="14">
        <f t="shared" si="7"/>
        <v>0</v>
      </c>
      <c r="N34" s="14">
        <f t="shared" si="7"/>
        <v>0</v>
      </c>
      <c r="O34" s="14">
        <f t="shared" si="7"/>
        <v>0</v>
      </c>
      <c r="P34" s="14">
        <f t="shared" si="7"/>
        <v>0</v>
      </c>
      <c r="Q34" s="14">
        <f t="shared" si="7"/>
        <v>0</v>
      </c>
      <c r="R34" s="14">
        <f t="shared" si="7"/>
        <v>0</v>
      </c>
      <c r="S34" s="14">
        <f t="shared" si="5"/>
        <v>0</v>
      </c>
      <c r="T34" s="14">
        <f t="shared" si="6"/>
        <v>0</v>
      </c>
      <c r="U34" s="3"/>
      <c r="V34" s="260"/>
      <c r="W34" s="261"/>
      <c r="X34" s="262"/>
      <c r="Y34" s="160"/>
      <c r="Z34" s="160"/>
      <c r="AA34" s="160"/>
      <c r="AB34" s="160"/>
      <c r="AC34" s="114"/>
      <c r="AD34" s="3"/>
      <c r="AE34" s="3"/>
      <c r="AF34" s="3"/>
      <c r="AG34" s="3"/>
      <c r="AH34" s="3"/>
    </row>
    <row r="35" spans="1:34" ht="15.75" thickTop="1" x14ac:dyDescent="0.2">
      <c r="A35" s="10" t="s">
        <v>8</v>
      </c>
      <c r="B35" s="10"/>
      <c r="C35" s="10"/>
      <c r="D35" s="10"/>
      <c r="E35" s="10"/>
      <c r="F35" s="10"/>
      <c r="G35" s="10"/>
      <c r="H35" s="10"/>
      <c r="I35" s="15">
        <f>SUM(I27,I34)</f>
        <v>0</v>
      </c>
      <c r="J35" s="15">
        <f>SUM(J27,J34)</f>
        <v>0</v>
      </c>
      <c r="K35" s="15">
        <f t="shared" ref="K35:R35" si="8">SUM(K27,K34)</f>
        <v>0</v>
      </c>
      <c r="L35" s="15">
        <f t="shared" si="8"/>
        <v>0</v>
      </c>
      <c r="M35" s="15">
        <f t="shared" si="8"/>
        <v>0</v>
      </c>
      <c r="N35" s="15">
        <f t="shared" si="8"/>
        <v>0</v>
      </c>
      <c r="O35" s="15">
        <f t="shared" si="8"/>
        <v>0</v>
      </c>
      <c r="P35" s="15">
        <f t="shared" si="8"/>
        <v>0</v>
      </c>
      <c r="Q35" s="15">
        <f t="shared" si="8"/>
        <v>0</v>
      </c>
      <c r="R35" s="15">
        <f t="shared" si="8"/>
        <v>0</v>
      </c>
      <c r="S35" s="15">
        <f t="shared" si="5"/>
        <v>0</v>
      </c>
      <c r="T35" s="15">
        <f t="shared" si="6"/>
        <v>0</v>
      </c>
      <c r="U35" s="3"/>
      <c r="V35" s="3"/>
      <c r="W35" s="3"/>
      <c r="X35" s="3"/>
      <c r="Y35" s="3"/>
      <c r="Z35" s="3"/>
      <c r="AA35" s="3"/>
      <c r="AB35" s="3"/>
      <c r="AC35" s="3"/>
      <c r="AD35" s="3"/>
      <c r="AE35" s="3"/>
      <c r="AF35" s="3"/>
      <c r="AG35" s="3"/>
      <c r="AH35" s="3"/>
    </row>
    <row r="36" spans="1:34" x14ac:dyDescent="0.2">
      <c r="A36" s="5"/>
      <c r="B36" s="5"/>
      <c r="C36" s="5"/>
      <c r="D36" s="5"/>
      <c r="E36" s="5"/>
      <c r="F36" s="5"/>
      <c r="G36" s="5"/>
      <c r="H36" s="5"/>
      <c r="I36" s="16"/>
      <c r="J36" s="16"/>
      <c r="K36" s="16"/>
      <c r="L36" s="16"/>
      <c r="M36" s="16"/>
      <c r="N36" s="16"/>
      <c r="O36" s="16"/>
      <c r="P36" s="16"/>
      <c r="Q36" s="16"/>
      <c r="R36" s="16"/>
      <c r="S36" s="16"/>
      <c r="T36" s="16"/>
      <c r="U36" s="3"/>
      <c r="V36" s="3"/>
      <c r="W36" s="3"/>
      <c r="X36" s="3"/>
      <c r="Y36" s="3"/>
      <c r="Z36" s="3"/>
      <c r="AA36" s="3"/>
      <c r="AB36" s="3"/>
      <c r="AC36" s="3"/>
      <c r="AD36" s="3"/>
      <c r="AE36" s="3"/>
      <c r="AF36" s="3"/>
      <c r="AG36" s="3"/>
      <c r="AH36" s="3"/>
    </row>
    <row r="37" spans="1:34" x14ac:dyDescent="0.2">
      <c r="A37" s="5" t="s">
        <v>22</v>
      </c>
      <c r="B37" s="5"/>
      <c r="C37" s="5"/>
      <c r="D37" s="5"/>
      <c r="E37" s="5"/>
      <c r="F37" s="5"/>
      <c r="G37" s="5"/>
      <c r="H37" s="5"/>
      <c r="I37" s="13"/>
      <c r="J37" s="13"/>
      <c r="K37" s="13"/>
      <c r="L37" s="13"/>
      <c r="M37" s="13"/>
      <c r="N37" s="13"/>
      <c r="O37" s="13"/>
      <c r="P37" s="13"/>
      <c r="Q37" s="13"/>
      <c r="R37" s="13"/>
      <c r="S37" s="13">
        <f t="shared" ref="S37:S41" si="9">SUM($I37,$K37,$M37,$O37,$Q37)</f>
        <v>0</v>
      </c>
      <c r="T37" s="13">
        <f t="shared" ref="T37:T41" si="10">SUM($J37,$L37,$N37,$P37,$R37)</f>
        <v>0</v>
      </c>
      <c r="U37" s="3"/>
      <c r="V37" s="3"/>
      <c r="W37" s="3"/>
      <c r="X37" s="3"/>
      <c r="Y37" s="3"/>
      <c r="Z37" s="3"/>
      <c r="AA37" s="3"/>
      <c r="AB37" s="3"/>
      <c r="AC37" s="3"/>
      <c r="AD37" s="3"/>
      <c r="AE37" s="3"/>
      <c r="AF37" s="3"/>
      <c r="AG37" s="3"/>
      <c r="AH37" s="3"/>
    </row>
    <row r="38" spans="1:34" x14ac:dyDescent="0.2">
      <c r="A38" s="5" t="s">
        <v>21</v>
      </c>
      <c r="B38" s="10"/>
      <c r="C38" s="10"/>
      <c r="D38" s="10"/>
      <c r="E38" s="10"/>
      <c r="F38" s="10"/>
      <c r="G38" s="10"/>
      <c r="H38" s="10"/>
      <c r="I38" s="13"/>
      <c r="J38" s="13"/>
      <c r="K38" s="13"/>
      <c r="L38" s="13"/>
      <c r="M38" s="13"/>
      <c r="N38" s="13"/>
      <c r="O38" s="13"/>
      <c r="P38" s="13"/>
      <c r="Q38" s="13"/>
      <c r="R38" s="13"/>
      <c r="S38" s="13">
        <f t="shared" si="9"/>
        <v>0</v>
      </c>
      <c r="T38" s="13">
        <f t="shared" si="10"/>
        <v>0</v>
      </c>
      <c r="U38" s="3"/>
      <c r="V38" s="3"/>
      <c r="W38" s="3"/>
      <c r="X38" s="3"/>
      <c r="Y38" s="3"/>
      <c r="Z38" s="3"/>
      <c r="AA38" s="3"/>
      <c r="AB38" s="3"/>
      <c r="AC38" s="3"/>
      <c r="AD38" s="3"/>
      <c r="AE38" s="3"/>
      <c r="AF38" s="3"/>
      <c r="AG38" s="3"/>
      <c r="AH38" s="3"/>
    </row>
    <row r="39" spans="1:34" x14ac:dyDescent="0.2">
      <c r="A39" s="219" t="s">
        <v>43</v>
      </c>
      <c r="B39" s="219"/>
      <c r="C39" s="219"/>
      <c r="D39" s="219"/>
      <c r="E39" s="219"/>
      <c r="F39" s="219"/>
      <c r="G39" s="219"/>
      <c r="H39" s="219"/>
      <c r="I39" s="13"/>
      <c r="J39" s="13"/>
      <c r="K39" s="13"/>
      <c r="L39" s="13"/>
      <c r="M39" s="13"/>
      <c r="N39" s="13"/>
      <c r="O39" s="13"/>
      <c r="P39" s="13"/>
      <c r="Q39" s="13"/>
      <c r="R39" s="13"/>
      <c r="S39" s="13">
        <f t="shared" si="9"/>
        <v>0</v>
      </c>
      <c r="T39" s="13">
        <f t="shared" si="10"/>
        <v>0</v>
      </c>
      <c r="U39" s="3"/>
      <c r="V39" s="3"/>
      <c r="W39" s="3"/>
      <c r="X39" s="3"/>
      <c r="Y39" s="3"/>
      <c r="Z39" s="3"/>
      <c r="AA39" s="3"/>
      <c r="AB39" s="3"/>
      <c r="AC39" s="3"/>
      <c r="AD39" s="3"/>
      <c r="AE39" s="3"/>
      <c r="AF39" s="3"/>
      <c r="AG39" s="3"/>
      <c r="AH39" s="3"/>
    </row>
    <row r="40" spans="1:34" x14ac:dyDescent="0.2">
      <c r="A40" s="219" t="s">
        <v>24</v>
      </c>
      <c r="B40" s="219"/>
      <c r="C40" s="5"/>
      <c r="D40" s="5"/>
      <c r="E40" s="5"/>
      <c r="F40" s="5"/>
      <c r="G40" s="5"/>
      <c r="H40" s="5"/>
      <c r="I40" s="13"/>
      <c r="J40" s="13"/>
      <c r="K40" s="13"/>
      <c r="L40" s="13"/>
      <c r="M40" s="13"/>
      <c r="N40" s="13"/>
      <c r="O40" s="13"/>
      <c r="P40" s="13"/>
      <c r="Q40" s="13"/>
      <c r="R40" s="13"/>
      <c r="S40" s="13">
        <f t="shared" si="9"/>
        <v>0</v>
      </c>
      <c r="T40" s="13">
        <f t="shared" si="10"/>
        <v>0</v>
      </c>
      <c r="U40" s="3"/>
      <c r="V40" s="3"/>
      <c r="W40" s="3"/>
      <c r="X40" s="3"/>
      <c r="Y40" s="3"/>
      <c r="Z40" s="3"/>
      <c r="AA40" s="3"/>
      <c r="AB40" s="3"/>
      <c r="AC40" s="3"/>
      <c r="AD40" s="3"/>
      <c r="AE40" s="3"/>
      <c r="AF40" s="3"/>
      <c r="AG40" s="3"/>
      <c r="AH40" s="3"/>
    </row>
    <row r="41" spans="1:34" x14ac:dyDescent="0.2">
      <c r="A41" s="5" t="s">
        <v>127</v>
      </c>
      <c r="B41" s="5"/>
      <c r="C41" s="5"/>
      <c r="D41" s="5"/>
      <c r="E41" s="5"/>
      <c r="F41" s="5"/>
      <c r="G41" s="5"/>
      <c r="H41" s="5"/>
      <c r="I41" s="13"/>
      <c r="J41" s="13"/>
      <c r="K41" s="13"/>
      <c r="L41" s="13"/>
      <c r="M41" s="13"/>
      <c r="N41" s="13"/>
      <c r="O41" s="13"/>
      <c r="P41" s="13"/>
      <c r="Q41" s="13"/>
      <c r="R41" s="13"/>
      <c r="S41" s="13">
        <f t="shared" si="9"/>
        <v>0</v>
      </c>
      <c r="T41" s="13">
        <f t="shared" si="10"/>
        <v>0</v>
      </c>
      <c r="U41" s="3"/>
      <c r="V41" s="3"/>
      <c r="W41" s="3"/>
      <c r="X41" s="3"/>
      <c r="Y41" s="3"/>
      <c r="Z41" s="3"/>
      <c r="AA41" s="3"/>
      <c r="AB41" s="3"/>
      <c r="AC41" s="3"/>
      <c r="AD41" s="3"/>
      <c r="AE41" s="3"/>
      <c r="AF41" s="3"/>
      <c r="AG41" s="3"/>
      <c r="AH41" s="3"/>
    </row>
    <row r="42" spans="1:34" x14ac:dyDescent="0.2">
      <c r="A42" s="219" t="s">
        <v>41</v>
      </c>
      <c r="B42" s="219"/>
      <c r="C42" s="219"/>
      <c r="D42" s="219"/>
      <c r="E42" s="219"/>
      <c r="F42" s="219"/>
      <c r="G42" s="219"/>
      <c r="H42" s="219"/>
      <c r="I42" s="16"/>
      <c r="J42" s="16"/>
      <c r="K42" s="16"/>
      <c r="L42" s="16"/>
      <c r="M42" s="16"/>
      <c r="N42" s="16"/>
      <c r="O42" s="16"/>
      <c r="P42" s="16"/>
      <c r="Q42" s="16"/>
      <c r="R42" s="16"/>
      <c r="S42" s="16"/>
      <c r="T42" s="16"/>
      <c r="U42" s="3"/>
      <c r="V42" s="3"/>
      <c r="W42" s="3"/>
      <c r="X42" s="3"/>
      <c r="Y42" s="3"/>
      <c r="Z42" s="3"/>
      <c r="AA42" s="3"/>
      <c r="AB42" s="3"/>
      <c r="AC42" s="3"/>
      <c r="AD42" s="3"/>
      <c r="AE42" s="3"/>
      <c r="AF42" s="3"/>
      <c r="AG42" s="3"/>
      <c r="AH42" s="3"/>
    </row>
    <row r="43" spans="1:34" x14ac:dyDescent="0.2">
      <c r="A43" s="219"/>
      <c r="B43" s="219"/>
      <c r="C43" s="219"/>
      <c r="D43" s="219"/>
      <c r="E43" s="219"/>
      <c r="F43" s="219"/>
      <c r="G43" s="219"/>
      <c r="H43" s="219"/>
      <c r="I43" s="13"/>
      <c r="J43" s="13"/>
      <c r="K43" s="13"/>
      <c r="L43" s="13"/>
      <c r="M43" s="13"/>
      <c r="N43" s="13"/>
      <c r="O43" s="13"/>
      <c r="P43" s="13"/>
      <c r="Q43" s="13"/>
      <c r="R43" s="13"/>
      <c r="S43" s="13">
        <f t="shared" ref="S43:S51" si="11">SUM($I43,$K43,$M43,$O43,$Q43)</f>
        <v>0</v>
      </c>
      <c r="T43" s="13">
        <f t="shared" ref="T43:T54" si="12">SUM($J43,$L43,$N43,$P43,$R43)</f>
        <v>0</v>
      </c>
      <c r="U43" s="3"/>
      <c r="V43" s="3"/>
      <c r="W43" s="3"/>
      <c r="X43" s="3"/>
      <c r="Y43" s="3"/>
      <c r="Z43" s="3"/>
      <c r="AA43" s="3"/>
      <c r="AB43" s="3"/>
      <c r="AC43" s="3"/>
      <c r="AD43" s="3"/>
      <c r="AE43" s="3"/>
      <c r="AF43" s="3"/>
      <c r="AG43" s="3"/>
      <c r="AH43" s="3"/>
    </row>
    <row r="44" spans="1:34" x14ac:dyDescent="0.2">
      <c r="A44" s="219"/>
      <c r="B44" s="219"/>
      <c r="C44" s="219"/>
      <c r="D44" s="219"/>
      <c r="E44" s="219"/>
      <c r="F44" s="219"/>
      <c r="G44" s="219"/>
      <c r="H44" s="219"/>
      <c r="I44" s="13"/>
      <c r="J44" s="13"/>
      <c r="K44" s="13"/>
      <c r="L44" s="13"/>
      <c r="M44" s="13"/>
      <c r="N44" s="13"/>
      <c r="O44" s="13"/>
      <c r="P44" s="13"/>
      <c r="Q44" s="13"/>
      <c r="R44" s="13"/>
      <c r="S44" s="13">
        <f t="shared" si="11"/>
        <v>0</v>
      </c>
      <c r="T44" s="13">
        <f t="shared" si="12"/>
        <v>0</v>
      </c>
      <c r="U44" s="3"/>
      <c r="V44" s="3"/>
      <c r="W44" s="3"/>
      <c r="X44" s="3"/>
      <c r="Y44" s="3"/>
      <c r="Z44" s="3"/>
      <c r="AA44" s="3"/>
      <c r="AB44" s="3"/>
      <c r="AC44" s="3"/>
      <c r="AD44" s="3"/>
      <c r="AE44" s="3"/>
      <c r="AF44" s="3"/>
      <c r="AG44" s="3"/>
      <c r="AH44" s="3"/>
    </row>
    <row r="45" spans="1:34" x14ac:dyDescent="0.2">
      <c r="A45" s="219"/>
      <c r="B45" s="219"/>
      <c r="C45" s="219"/>
      <c r="D45" s="219"/>
      <c r="E45" s="219"/>
      <c r="F45" s="219"/>
      <c r="G45" s="219"/>
      <c r="H45" s="219"/>
      <c r="I45" s="13"/>
      <c r="J45" s="13"/>
      <c r="K45" s="13"/>
      <c r="L45" s="13"/>
      <c r="M45" s="13"/>
      <c r="N45" s="13"/>
      <c r="O45" s="13"/>
      <c r="P45" s="13"/>
      <c r="Q45" s="13"/>
      <c r="R45" s="13"/>
      <c r="S45" s="13">
        <f t="shared" si="11"/>
        <v>0</v>
      </c>
      <c r="T45" s="13">
        <f t="shared" si="12"/>
        <v>0</v>
      </c>
      <c r="U45" s="3"/>
      <c r="V45" s="3"/>
      <c r="W45" s="3"/>
      <c r="X45" s="3"/>
      <c r="Y45" s="3"/>
      <c r="Z45" s="3"/>
      <c r="AA45" s="3"/>
      <c r="AB45" s="3"/>
      <c r="AC45" s="3"/>
      <c r="AD45" s="3"/>
      <c r="AE45" s="3"/>
      <c r="AF45" s="3"/>
      <c r="AG45" s="3"/>
      <c r="AH45" s="3"/>
    </row>
    <row r="46" spans="1:34" x14ac:dyDescent="0.2">
      <c r="A46" s="219"/>
      <c r="B46" s="219"/>
      <c r="C46" s="219"/>
      <c r="D46" s="219"/>
      <c r="E46" s="219"/>
      <c r="F46" s="219"/>
      <c r="G46" s="219"/>
      <c r="H46" s="219"/>
      <c r="I46" s="13"/>
      <c r="J46" s="13"/>
      <c r="K46" s="13"/>
      <c r="L46" s="13"/>
      <c r="M46" s="13"/>
      <c r="N46" s="13"/>
      <c r="O46" s="13"/>
      <c r="P46" s="13"/>
      <c r="Q46" s="13"/>
      <c r="R46" s="13"/>
      <c r="S46" s="13">
        <f t="shared" si="11"/>
        <v>0</v>
      </c>
      <c r="T46" s="13">
        <f t="shared" si="12"/>
        <v>0</v>
      </c>
      <c r="U46" s="3"/>
      <c r="V46" s="3"/>
      <c r="W46" s="3"/>
      <c r="X46" s="3"/>
      <c r="Y46" s="3"/>
      <c r="Z46" s="3"/>
      <c r="AA46" s="3"/>
      <c r="AB46" s="3"/>
      <c r="AC46" s="3"/>
      <c r="AD46" s="3"/>
      <c r="AE46" s="3"/>
      <c r="AF46" s="3"/>
      <c r="AG46" s="3"/>
      <c r="AH46" s="3"/>
    </row>
    <row r="47" spans="1:34" x14ac:dyDescent="0.2">
      <c r="A47" s="219"/>
      <c r="B47" s="219"/>
      <c r="C47" s="219"/>
      <c r="D47" s="219"/>
      <c r="E47" s="219"/>
      <c r="F47" s="219"/>
      <c r="G47" s="219"/>
      <c r="H47" s="219"/>
      <c r="I47" s="13"/>
      <c r="J47" s="13"/>
      <c r="K47" s="13"/>
      <c r="L47" s="13"/>
      <c r="M47" s="13"/>
      <c r="N47" s="13"/>
      <c r="O47" s="13"/>
      <c r="P47" s="13"/>
      <c r="Q47" s="13"/>
      <c r="R47" s="13"/>
      <c r="S47" s="13">
        <f t="shared" si="11"/>
        <v>0</v>
      </c>
      <c r="T47" s="13">
        <f t="shared" si="12"/>
        <v>0</v>
      </c>
      <c r="U47" s="3"/>
      <c r="V47" s="3"/>
      <c r="W47" s="3"/>
      <c r="X47" s="3"/>
      <c r="Y47" s="3"/>
      <c r="Z47" s="3"/>
      <c r="AA47" s="3"/>
      <c r="AB47" s="3"/>
      <c r="AC47" s="3"/>
      <c r="AD47" s="3"/>
      <c r="AE47" s="3"/>
      <c r="AF47" s="3"/>
      <c r="AG47" s="3"/>
      <c r="AH47" s="3"/>
    </row>
    <row r="48" spans="1:34" x14ac:dyDescent="0.2">
      <c r="A48" s="219"/>
      <c r="B48" s="219"/>
      <c r="C48" s="219"/>
      <c r="D48" s="219"/>
      <c r="E48" s="219"/>
      <c r="F48" s="219"/>
      <c r="G48" s="219"/>
      <c r="H48" s="219"/>
      <c r="I48" s="13"/>
      <c r="J48" s="13"/>
      <c r="K48" s="13"/>
      <c r="L48" s="13"/>
      <c r="M48" s="13"/>
      <c r="N48" s="13"/>
      <c r="O48" s="13"/>
      <c r="P48" s="13"/>
      <c r="Q48" s="13"/>
      <c r="R48" s="13"/>
      <c r="S48" s="13">
        <f t="shared" si="11"/>
        <v>0</v>
      </c>
      <c r="T48" s="13">
        <f t="shared" si="12"/>
        <v>0</v>
      </c>
      <c r="U48" s="3"/>
      <c r="V48" s="3"/>
      <c r="W48" s="3"/>
      <c r="X48" s="3"/>
      <c r="Y48" s="3"/>
      <c r="Z48" s="3"/>
      <c r="AA48" s="3"/>
      <c r="AB48" s="3"/>
      <c r="AC48" s="3"/>
      <c r="AD48" s="3"/>
      <c r="AE48" s="3"/>
      <c r="AF48" s="3"/>
      <c r="AG48" s="3"/>
      <c r="AH48" s="3"/>
    </row>
    <row r="49" spans="1:34" x14ac:dyDescent="0.2">
      <c r="A49" s="10" t="s">
        <v>23</v>
      </c>
      <c r="B49" s="5"/>
      <c r="C49" s="5"/>
      <c r="D49" s="5"/>
      <c r="E49" s="5"/>
      <c r="F49" s="5"/>
      <c r="G49" s="5"/>
      <c r="H49" s="5"/>
      <c r="I49" s="15">
        <f>TRUNC(ROUND(SUM(I43:I48),0),0)</f>
        <v>0</v>
      </c>
      <c r="J49" s="15">
        <f>TRUNC(ROUND(SUM(J43:J48),0),0)</f>
        <v>0</v>
      </c>
      <c r="K49" s="15">
        <f t="shared" ref="K49:R49" si="13">TRUNC(ROUND(SUM(K43:K48),0),0)</f>
        <v>0</v>
      </c>
      <c r="L49" s="15">
        <f t="shared" si="13"/>
        <v>0</v>
      </c>
      <c r="M49" s="15">
        <f t="shared" si="13"/>
        <v>0</v>
      </c>
      <c r="N49" s="15">
        <f t="shared" si="13"/>
        <v>0</v>
      </c>
      <c r="O49" s="15">
        <f t="shared" si="13"/>
        <v>0</v>
      </c>
      <c r="P49" s="15">
        <f t="shared" si="13"/>
        <v>0</v>
      </c>
      <c r="Q49" s="15">
        <f t="shared" si="13"/>
        <v>0</v>
      </c>
      <c r="R49" s="15">
        <f t="shared" si="13"/>
        <v>0</v>
      </c>
      <c r="S49" s="15">
        <f t="shared" si="11"/>
        <v>0</v>
      </c>
      <c r="T49" s="15">
        <f t="shared" si="12"/>
        <v>0</v>
      </c>
      <c r="U49" s="4"/>
      <c r="V49" s="3"/>
      <c r="W49" s="83"/>
      <c r="X49" s="4"/>
      <c r="Y49" s="4"/>
      <c r="Z49" s="4"/>
      <c r="AA49" s="4"/>
      <c r="AB49" s="4"/>
      <c r="AC49" s="4"/>
      <c r="AD49" s="4"/>
      <c r="AE49" s="4"/>
      <c r="AF49" s="4"/>
      <c r="AG49" s="4"/>
      <c r="AH49" s="4"/>
    </row>
    <row r="50" spans="1:34" x14ac:dyDescent="0.2">
      <c r="A50" s="10"/>
      <c r="B50" s="5"/>
      <c r="C50" s="5"/>
      <c r="D50" s="5"/>
      <c r="E50" s="5"/>
      <c r="F50" s="5"/>
      <c r="G50" s="5"/>
      <c r="H50" s="5"/>
      <c r="I50" s="19"/>
      <c r="J50" s="19"/>
      <c r="K50" s="19"/>
      <c r="L50" s="19"/>
      <c r="M50" s="19"/>
      <c r="N50" s="19"/>
      <c r="O50" s="19"/>
      <c r="P50" s="19"/>
      <c r="Q50" s="19"/>
      <c r="R50" s="19"/>
      <c r="S50" s="19"/>
      <c r="T50" s="19"/>
      <c r="U50" s="2"/>
      <c r="V50" s="2"/>
      <c r="W50" s="2"/>
      <c r="X50" s="2"/>
      <c r="Y50" s="2"/>
      <c r="Z50" s="2"/>
      <c r="AA50" s="2"/>
      <c r="AB50" s="2"/>
      <c r="AC50" s="2"/>
      <c r="AD50" s="2"/>
      <c r="AE50" s="2"/>
      <c r="AF50" s="2"/>
      <c r="AG50" s="2"/>
      <c r="AH50" s="2"/>
    </row>
    <row r="51" spans="1:34" x14ac:dyDescent="0.2">
      <c r="A51" s="222" t="s">
        <v>34</v>
      </c>
      <c r="B51" s="222"/>
      <c r="C51" s="222"/>
      <c r="D51" s="222"/>
      <c r="E51" s="222"/>
      <c r="F51" s="222"/>
      <c r="G51" s="222"/>
      <c r="H51" s="222"/>
      <c r="I51" s="14">
        <f t="shared" ref="I51:R51" si="14">SUM(I35,I37:I41,I49)</f>
        <v>0</v>
      </c>
      <c r="J51" s="14">
        <f t="shared" si="14"/>
        <v>0</v>
      </c>
      <c r="K51" s="14">
        <f t="shared" si="14"/>
        <v>0</v>
      </c>
      <c r="L51" s="14">
        <f t="shared" si="14"/>
        <v>0</v>
      </c>
      <c r="M51" s="14">
        <f t="shared" si="14"/>
        <v>0</v>
      </c>
      <c r="N51" s="14">
        <f t="shared" si="14"/>
        <v>0</v>
      </c>
      <c r="O51" s="14">
        <f t="shared" si="14"/>
        <v>0</v>
      </c>
      <c r="P51" s="14">
        <f t="shared" si="14"/>
        <v>0</v>
      </c>
      <c r="Q51" s="14">
        <f t="shared" si="14"/>
        <v>0</v>
      </c>
      <c r="R51" s="14">
        <f t="shared" si="14"/>
        <v>0</v>
      </c>
      <c r="S51" s="14">
        <f t="shared" si="11"/>
        <v>0</v>
      </c>
      <c r="T51" s="14">
        <f t="shared" si="12"/>
        <v>0</v>
      </c>
      <c r="U51" s="2"/>
      <c r="V51" s="2"/>
      <c r="W51" s="2"/>
      <c r="X51" s="2"/>
      <c r="Y51" s="2"/>
      <c r="Z51" s="2"/>
      <c r="AA51" s="2"/>
      <c r="AB51" s="2"/>
      <c r="AC51" s="2"/>
      <c r="AD51" s="2"/>
      <c r="AE51" s="2"/>
      <c r="AF51" s="2"/>
      <c r="AG51" s="2"/>
      <c r="AH51" s="2"/>
    </row>
    <row r="52" spans="1:34" x14ac:dyDescent="0.2">
      <c r="A52" s="6"/>
      <c r="B52" s="6"/>
      <c r="C52" s="121"/>
      <c r="D52" s="258" t="s">
        <v>155</v>
      </c>
      <c r="E52" s="259"/>
      <c r="F52" s="6"/>
      <c r="G52" s="6"/>
      <c r="H52" s="6"/>
      <c r="I52" s="14"/>
      <c r="J52" s="14"/>
      <c r="K52" s="14"/>
      <c r="L52" s="14"/>
      <c r="M52" s="2"/>
      <c r="N52" s="15"/>
      <c r="O52" s="2"/>
      <c r="P52" s="15"/>
      <c r="Q52" s="2"/>
      <c r="R52" s="15"/>
      <c r="S52" s="53"/>
      <c r="T52" s="2"/>
      <c r="U52" s="2"/>
      <c r="V52" s="2"/>
      <c r="W52" s="2"/>
      <c r="X52" s="2"/>
      <c r="Y52" s="2"/>
      <c r="Z52" s="2"/>
      <c r="AA52" s="2"/>
      <c r="AB52" s="2"/>
      <c r="AC52" s="2"/>
      <c r="AD52" s="2"/>
      <c r="AE52" s="2"/>
      <c r="AF52" s="2"/>
      <c r="AG52" s="2"/>
      <c r="AH52" s="2"/>
    </row>
    <row r="53" spans="1:34" x14ac:dyDescent="0.2">
      <c r="A53" s="8" t="s">
        <v>7</v>
      </c>
      <c r="B53" s="8"/>
      <c r="C53" s="115"/>
      <c r="D53" s="220">
        <v>0.5</v>
      </c>
      <c r="E53" s="221"/>
      <c r="F53" s="8"/>
      <c r="G53" s="8"/>
      <c r="H53" s="8"/>
      <c r="I53" s="15">
        <f>ROUND(I51*D53,0)</f>
        <v>0</v>
      </c>
      <c r="J53" s="15"/>
      <c r="K53" s="15">
        <f>ROUND(D53*K51,0)</f>
        <v>0</v>
      </c>
      <c r="L53" s="15"/>
      <c r="M53" s="15">
        <f>TRUNC(ROUND(M51*$D$53,0),0)</f>
        <v>0</v>
      </c>
      <c r="N53" s="15"/>
      <c r="O53" s="15">
        <f>TRUNC(ROUND(O51*$D$53,0),0)</f>
        <v>0</v>
      </c>
      <c r="P53" s="15"/>
      <c r="Q53" s="15">
        <f>TRUNC(ROUND(Q51*$D$53,0),0)</f>
        <v>0</v>
      </c>
      <c r="R53" s="15"/>
      <c r="S53" s="15">
        <f>I53+K53+M53+O53+Q53</f>
        <v>0</v>
      </c>
      <c r="T53" s="15"/>
      <c r="U53" s="2"/>
      <c r="V53" s="169" t="s">
        <v>158</v>
      </c>
      <c r="W53" s="170"/>
      <c r="X53" s="251" t="s">
        <v>172</v>
      </c>
      <c r="Y53" s="252"/>
      <c r="Z53" s="180" t="str">
        <f>IF(W55&lt;W54, "Yes", "No")</f>
        <v>No</v>
      </c>
      <c r="AA53" s="2"/>
      <c r="AB53" s="2"/>
      <c r="AC53" s="2"/>
      <c r="AD53" s="2"/>
      <c r="AE53" s="2"/>
      <c r="AF53" s="2"/>
      <c r="AG53" s="2"/>
      <c r="AH53" s="2"/>
    </row>
    <row r="54" spans="1:34" x14ac:dyDescent="0.2">
      <c r="A54" s="8" t="s">
        <v>52</v>
      </c>
      <c r="B54" s="8"/>
      <c r="C54" s="115"/>
      <c r="D54" s="220">
        <v>0.5</v>
      </c>
      <c r="E54" s="221"/>
      <c r="F54" s="8"/>
      <c r="G54" s="8"/>
      <c r="H54" s="8"/>
      <c r="I54" s="15"/>
      <c r="J54" s="15">
        <f>ROUND(D54*J51,0)</f>
        <v>0</v>
      </c>
      <c r="K54" s="15"/>
      <c r="L54" s="15">
        <f>ROUND(D54*L51,0)</f>
        <v>0</v>
      </c>
      <c r="M54" s="15"/>
      <c r="N54" s="15">
        <f>TRUNC(ROUND(N51*$D54,0),0)</f>
        <v>0</v>
      </c>
      <c r="O54" s="15"/>
      <c r="P54" s="15">
        <f>TRUNC(ROUND(P51*$D54,0),0)</f>
        <v>0</v>
      </c>
      <c r="Q54" s="15"/>
      <c r="R54" s="15">
        <f>TRUNC(ROUND(R51*$D54,0),0)</f>
        <v>0</v>
      </c>
      <c r="S54" s="15"/>
      <c r="T54" s="15">
        <f t="shared" si="12"/>
        <v>0</v>
      </c>
      <c r="U54" s="2"/>
      <c r="V54" s="170" t="s">
        <v>159</v>
      </c>
      <c r="W54" s="176">
        <f>(S51+S56)*0.5</f>
        <v>0</v>
      </c>
      <c r="X54" s="179"/>
      <c r="Y54" s="32" t="s">
        <v>173</v>
      </c>
      <c r="Z54" s="181" t="str">
        <f>IF(W55&lt;W54, W54-W55, "N/A")</f>
        <v>N/A</v>
      </c>
      <c r="AA54" s="2"/>
      <c r="AB54" s="2"/>
      <c r="AC54" s="2"/>
      <c r="AD54" s="2"/>
      <c r="AE54" s="2"/>
      <c r="AF54" s="2"/>
      <c r="AG54" s="2"/>
      <c r="AH54" s="2"/>
    </row>
    <row r="55" spans="1:34" x14ac:dyDescent="0.2">
      <c r="A55" s="8" t="s">
        <v>113</v>
      </c>
      <c r="B55" s="8"/>
      <c r="C55" s="115"/>
      <c r="D55" s="220">
        <v>0</v>
      </c>
      <c r="E55" s="221"/>
      <c r="F55" s="8"/>
      <c r="G55" s="8"/>
      <c r="H55" s="8"/>
      <c r="I55" s="15"/>
      <c r="J55" s="15">
        <f>ROUND(I51*D55,0)</f>
        <v>0</v>
      </c>
      <c r="K55" s="15"/>
      <c r="L55" s="15">
        <f>ROUND(K51*D55,0)</f>
        <v>0</v>
      </c>
      <c r="M55" s="15"/>
      <c r="N55" s="15">
        <f>ROUND(M51*D55,0)</f>
        <v>0</v>
      </c>
      <c r="O55" s="15"/>
      <c r="P55" s="15">
        <f>ROUND(O51*D55,0)</f>
        <v>0</v>
      </c>
      <c r="Q55" s="15"/>
      <c r="R55" s="15">
        <f>ROUND(Q51*D55,0)</f>
        <v>0</v>
      </c>
      <c r="S55" s="15"/>
      <c r="T55" s="15"/>
      <c r="U55" s="2"/>
      <c r="V55" s="170" t="s">
        <v>160</v>
      </c>
      <c r="W55" s="176">
        <f>S81*0.42857</f>
        <v>0</v>
      </c>
      <c r="X55" s="179"/>
      <c r="Y55" s="2"/>
      <c r="Z55" s="2"/>
      <c r="AA55" s="2"/>
      <c r="AB55" s="2"/>
      <c r="AC55" s="2"/>
      <c r="AD55" s="2"/>
      <c r="AE55" s="2"/>
      <c r="AF55" s="2"/>
      <c r="AG55" s="2"/>
      <c r="AH55" s="2"/>
    </row>
    <row r="56" spans="1:34" x14ac:dyDescent="0.2">
      <c r="A56" s="25" t="s">
        <v>33</v>
      </c>
      <c r="B56" s="8"/>
      <c r="C56" s="115"/>
      <c r="D56" s="30"/>
      <c r="E56" s="8"/>
      <c r="F56" s="8"/>
      <c r="G56" s="8"/>
      <c r="H56" s="8"/>
      <c r="I56" s="14">
        <f>TRUNC(ROUND(X100,0),0)</f>
        <v>0</v>
      </c>
      <c r="J56" s="14"/>
      <c r="K56" s="14">
        <f>TRUNC(ROUND(Z100,0),0)</f>
        <v>0</v>
      </c>
      <c r="L56" s="14"/>
      <c r="M56" s="14">
        <f>TRUNC(ROUND(AB100,0),0)</f>
        <v>0</v>
      </c>
      <c r="N56" s="15"/>
      <c r="O56" s="14">
        <f>TRUNC(ROUND(AD100,0),0)</f>
        <v>0</v>
      </c>
      <c r="P56" s="15"/>
      <c r="Q56" s="14">
        <f>TRUNC(ROUND(AF100,0),0)</f>
        <v>0</v>
      </c>
      <c r="R56" s="15"/>
      <c r="S56" s="15">
        <f>I56+K56+M56+O56+Q56</f>
        <v>0</v>
      </c>
      <c r="T56" s="15"/>
      <c r="U56" s="2"/>
      <c r="V56" s="175" t="s">
        <v>161</v>
      </c>
      <c r="W56" s="177">
        <f>IF(W54&lt;W55,W54,W55)</f>
        <v>0</v>
      </c>
      <c r="X56" s="11"/>
      <c r="Y56" s="11"/>
      <c r="Z56" s="11"/>
      <c r="AA56" s="2"/>
      <c r="AB56" s="2"/>
      <c r="AC56" s="2"/>
      <c r="AD56" s="2"/>
      <c r="AE56" s="2"/>
      <c r="AF56" s="2"/>
      <c r="AG56" s="2"/>
      <c r="AH56" s="2"/>
    </row>
    <row r="57" spans="1:34" ht="15.75" thickBot="1" x14ac:dyDescent="0.25">
      <c r="A57" s="8" t="s">
        <v>25</v>
      </c>
      <c r="B57" s="8"/>
      <c r="C57" s="115"/>
      <c r="D57" s="220">
        <v>0.5</v>
      </c>
      <c r="E57" s="221"/>
      <c r="F57" s="8"/>
      <c r="G57" s="8"/>
      <c r="H57" s="8"/>
      <c r="I57" s="15">
        <f>TRUNC(ROUND(I56*$D$57,0),0)</f>
        <v>0</v>
      </c>
      <c r="J57" s="15"/>
      <c r="K57" s="15">
        <f>TRUNC(ROUND(K56*$D$57,0),0)</f>
        <v>0</v>
      </c>
      <c r="L57" s="15"/>
      <c r="M57" s="15">
        <f>TRUNC(ROUND(M56*$D$57,0),0)</f>
        <v>0</v>
      </c>
      <c r="N57" s="15"/>
      <c r="O57" s="15">
        <f>TRUNC(ROUND(O56*$D$57,0),0)</f>
        <v>0</v>
      </c>
      <c r="P57" s="15"/>
      <c r="Q57" s="15">
        <f>TRUNC(ROUND(Q56*$D$57,0),0)</f>
        <v>0</v>
      </c>
      <c r="R57" s="14"/>
      <c r="S57" s="15">
        <f>I57+K57+M57+O57+Q57</f>
        <v>0</v>
      </c>
      <c r="T57" s="14"/>
      <c r="U57" s="2"/>
      <c r="AA57" s="2"/>
      <c r="AB57" s="2"/>
      <c r="AC57" s="2"/>
      <c r="AD57" s="2"/>
      <c r="AE57" s="2"/>
      <c r="AF57" s="2"/>
      <c r="AG57" s="2"/>
      <c r="AH57" s="2"/>
    </row>
    <row r="58" spans="1:34" ht="22.5" customHeight="1" x14ac:dyDescent="0.25">
      <c r="A58" s="265" t="s">
        <v>30</v>
      </c>
      <c r="B58" s="265"/>
      <c r="C58" s="265"/>
      <c r="D58" s="265"/>
      <c r="E58" s="265"/>
      <c r="F58" s="265"/>
      <c r="G58" s="265"/>
      <c r="H58" s="265"/>
      <c r="I58" s="19"/>
      <c r="J58" s="19"/>
      <c r="K58" s="19"/>
      <c r="L58" s="19"/>
      <c r="M58" s="19"/>
      <c r="N58" s="19"/>
      <c r="O58" s="19"/>
      <c r="P58" s="19"/>
      <c r="Q58" s="19"/>
      <c r="R58" s="19"/>
      <c r="S58" s="19"/>
      <c r="T58" s="19"/>
      <c r="U58" s="11"/>
      <c r="V58" s="188" t="s">
        <v>169</v>
      </c>
      <c r="W58" s="189"/>
      <c r="X58" s="189"/>
      <c r="Y58" s="189"/>
      <c r="Z58" s="190"/>
      <c r="AA58" s="11"/>
      <c r="AB58" s="11"/>
      <c r="AC58" s="11"/>
      <c r="AD58" s="11"/>
      <c r="AE58" s="11"/>
      <c r="AF58" s="11"/>
      <c r="AG58" s="11"/>
      <c r="AH58" s="11"/>
    </row>
    <row r="59" spans="1:34" x14ac:dyDescent="0.2">
      <c r="A59" s="5" t="s">
        <v>54</v>
      </c>
      <c r="B59" s="223" t="s">
        <v>20</v>
      </c>
      <c r="C59" s="224"/>
      <c r="D59" s="224"/>
      <c r="E59" s="82">
        <v>21</v>
      </c>
      <c r="F59" s="223" t="s">
        <v>44</v>
      </c>
      <c r="G59" s="224"/>
      <c r="H59" s="111">
        <f>Y67</f>
        <v>551.30040000000008</v>
      </c>
      <c r="I59" s="13">
        <f>TRUNC(ROUND($E59*$H59*($D23+$D24),0),0)</f>
        <v>0</v>
      </c>
      <c r="J59" s="13"/>
      <c r="K59" s="13">
        <f>TRUNC(ROUND($E59*Y68*($D23+$D24),0),0)</f>
        <v>0</v>
      </c>
      <c r="L59" s="13"/>
      <c r="M59" s="13">
        <f>TRUNC(ROUND($E59*Y69*($D23+$D24),0),0)</f>
        <v>0</v>
      </c>
      <c r="N59" s="13"/>
      <c r="O59" s="13">
        <f>TRUNC(ROUND($E59*Y70*($D23+$D24),0),0)</f>
        <v>0</v>
      </c>
      <c r="P59" s="13"/>
      <c r="Q59" s="13">
        <f>TRUNC(ROUND(O59*1.05,0),0)</f>
        <v>0</v>
      </c>
      <c r="R59" s="13"/>
      <c r="S59" s="13">
        <f t="shared" ref="S59:S84" si="15">SUM($I59,$K59,$M59,$O59,$Q59)</f>
        <v>0</v>
      </c>
      <c r="T59" s="13">
        <f t="shared" ref="T59:T84" si="16">SUM($J59,$L59,$N59,$P59,$R59)</f>
        <v>0</v>
      </c>
      <c r="U59" s="11"/>
      <c r="V59" s="126"/>
      <c r="W59" s="127"/>
      <c r="X59" s="143" t="s">
        <v>143</v>
      </c>
      <c r="Y59" s="128" t="s">
        <v>144</v>
      </c>
      <c r="Z59" s="129"/>
      <c r="AA59" s="11"/>
      <c r="AB59" s="11"/>
      <c r="AC59" s="11"/>
      <c r="AD59" s="11"/>
      <c r="AE59" s="11"/>
      <c r="AF59" s="11"/>
      <c r="AG59" s="11"/>
      <c r="AH59" s="11"/>
    </row>
    <row r="60" spans="1:34" x14ac:dyDescent="0.2">
      <c r="A60" s="5" t="s">
        <v>123</v>
      </c>
      <c r="B60" s="99"/>
      <c r="C60" s="99"/>
      <c r="D60" s="99"/>
      <c r="E60" s="38"/>
      <c r="F60" s="99"/>
      <c r="G60" s="99"/>
      <c r="H60" s="119"/>
      <c r="I60" s="13"/>
      <c r="J60" s="13"/>
      <c r="K60" s="13"/>
      <c r="L60" s="13"/>
      <c r="M60" s="13"/>
      <c r="N60" s="13"/>
      <c r="O60" s="13"/>
      <c r="P60" s="13"/>
      <c r="Q60" s="13"/>
      <c r="R60" s="13"/>
      <c r="S60" s="13">
        <f t="shared" si="15"/>
        <v>0</v>
      </c>
      <c r="T60" s="13">
        <f t="shared" si="16"/>
        <v>0</v>
      </c>
      <c r="U60" s="11"/>
      <c r="V60" s="191" t="s">
        <v>103</v>
      </c>
      <c r="W60" s="192"/>
      <c r="X60" s="130">
        <v>583.11</v>
      </c>
      <c r="Y60" s="130">
        <f>X60*1.05</f>
        <v>612.26550000000009</v>
      </c>
      <c r="Z60" s="131"/>
      <c r="AA60" s="11"/>
      <c r="AB60" s="11"/>
      <c r="AC60" s="11"/>
      <c r="AD60" s="11"/>
      <c r="AE60" s="11"/>
      <c r="AF60" s="11"/>
      <c r="AG60" s="11"/>
      <c r="AH60" s="11"/>
    </row>
    <row r="61" spans="1:34" x14ac:dyDescent="0.2">
      <c r="A61" s="5" t="s">
        <v>128</v>
      </c>
      <c r="B61" s="99"/>
      <c r="C61" s="99"/>
      <c r="D61" s="99"/>
      <c r="E61" s="38"/>
      <c r="F61" s="99"/>
      <c r="G61" s="99"/>
      <c r="H61" s="119"/>
      <c r="I61" s="13"/>
      <c r="J61" s="13"/>
      <c r="K61" s="13"/>
      <c r="L61" s="13"/>
      <c r="M61" s="13"/>
      <c r="N61" s="13"/>
      <c r="O61" s="13"/>
      <c r="P61" s="13"/>
      <c r="Q61" s="13"/>
      <c r="R61" s="13"/>
      <c r="S61" s="13">
        <f t="shared" si="15"/>
        <v>0</v>
      </c>
      <c r="T61" s="13">
        <f t="shared" si="16"/>
        <v>0</v>
      </c>
      <c r="U61" s="11"/>
      <c r="V61" s="191" t="s">
        <v>151</v>
      </c>
      <c r="W61" s="192"/>
      <c r="X61" s="130">
        <f>X62+159.26</f>
        <v>596.79999999999995</v>
      </c>
      <c r="Y61" s="130">
        <f t="shared" ref="Y61:Y63" si="17">X61*1.05</f>
        <v>626.64</v>
      </c>
      <c r="Z61" s="131"/>
      <c r="AA61" s="11"/>
      <c r="AB61" s="11"/>
      <c r="AC61" s="11"/>
      <c r="AD61" s="11"/>
      <c r="AE61" s="11"/>
      <c r="AF61" s="11"/>
      <c r="AG61" s="11"/>
      <c r="AH61" s="11"/>
    </row>
    <row r="62" spans="1:34" x14ac:dyDescent="0.2">
      <c r="A62" s="219" t="s">
        <v>55</v>
      </c>
      <c r="B62" s="219"/>
      <c r="C62" s="219"/>
      <c r="D62" s="219"/>
      <c r="E62" s="219"/>
      <c r="F62" s="219"/>
      <c r="G62" s="219"/>
      <c r="H62" s="219"/>
      <c r="I62" s="13"/>
      <c r="J62" s="13"/>
      <c r="K62" s="13"/>
      <c r="L62" s="13"/>
      <c r="M62" s="13"/>
      <c r="N62" s="13"/>
      <c r="O62" s="13"/>
      <c r="P62" s="13"/>
      <c r="Q62" s="13"/>
      <c r="R62" s="13"/>
      <c r="S62" s="13">
        <f t="shared" si="15"/>
        <v>0</v>
      </c>
      <c r="T62" s="13">
        <f t="shared" si="16"/>
        <v>0</v>
      </c>
      <c r="U62" s="3"/>
      <c r="V62" s="191" t="s">
        <v>104</v>
      </c>
      <c r="W62" s="192"/>
      <c r="X62" s="130">
        <v>437.54</v>
      </c>
      <c r="Y62" s="130">
        <f t="shared" si="17"/>
        <v>459.41700000000003</v>
      </c>
      <c r="Z62" s="131"/>
      <c r="AA62" s="3"/>
      <c r="AB62" s="3"/>
      <c r="AC62" s="3"/>
      <c r="AD62" s="3"/>
      <c r="AE62" s="3"/>
      <c r="AF62" s="3"/>
      <c r="AG62" s="3"/>
      <c r="AH62" s="3"/>
    </row>
    <row r="63" spans="1:34" x14ac:dyDescent="0.2">
      <c r="A63" s="5" t="s">
        <v>119</v>
      </c>
      <c r="B63" s="5"/>
      <c r="C63" s="5"/>
      <c r="D63" s="5"/>
      <c r="E63" s="5"/>
      <c r="F63" s="5"/>
      <c r="G63" s="5"/>
      <c r="H63" s="5"/>
      <c r="I63" s="13"/>
      <c r="J63" s="13"/>
      <c r="K63" s="13"/>
      <c r="L63" s="13"/>
      <c r="M63" s="13"/>
      <c r="N63" s="13"/>
      <c r="O63" s="13"/>
      <c r="P63" s="13"/>
      <c r="Q63" s="13"/>
      <c r="R63" s="13"/>
      <c r="S63" s="13">
        <f t="shared" si="15"/>
        <v>0</v>
      </c>
      <c r="T63" s="13">
        <f t="shared" si="16"/>
        <v>0</v>
      </c>
      <c r="U63" s="3"/>
      <c r="V63" s="135"/>
      <c r="W63" s="136" t="s">
        <v>149</v>
      </c>
      <c r="X63" s="130">
        <v>516.67999999999995</v>
      </c>
      <c r="Y63" s="130">
        <f t="shared" si="17"/>
        <v>542.51400000000001</v>
      </c>
      <c r="Z63" s="131"/>
      <c r="AA63" s="3"/>
      <c r="AB63" s="3"/>
      <c r="AC63" s="3"/>
      <c r="AD63" s="3"/>
      <c r="AE63" s="3"/>
      <c r="AF63" s="3"/>
      <c r="AG63" s="3"/>
      <c r="AH63" s="3"/>
    </row>
    <row r="64" spans="1:34" x14ac:dyDescent="0.2">
      <c r="A64" s="219" t="s">
        <v>69</v>
      </c>
      <c r="B64" s="219"/>
      <c r="C64" s="219"/>
      <c r="D64" s="219"/>
      <c r="E64" s="219"/>
      <c r="F64" s="219"/>
      <c r="G64" s="219"/>
      <c r="H64" s="219"/>
      <c r="I64" s="13"/>
      <c r="J64" s="13"/>
      <c r="K64" s="13"/>
      <c r="L64" s="13"/>
      <c r="M64" s="13"/>
      <c r="N64" s="13"/>
      <c r="O64" s="13"/>
      <c r="P64" s="13"/>
      <c r="Q64" s="13"/>
      <c r="R64" s="13"/>
      <c r="S64" s="13">
        <f t="shared" si="15"/>
        <v>0</v>
      </c>
      <c r="T64" s="13">
        <f t="shared" si="16"/>
        <v>0</v>
      </c>
      <c r="U64" s="3"/>
      <c r="V64" s="132"/>
      <c r="W64" s="133"/>
      <c r="X64" s="133"/>
      <c r="Y64" s="133"/>
      <c r="Z64" s="134"/>
      <c r="AA64" s="3"/>
      <c r="AB64" s="3"/>
      <c r="AC64" s="3"/>
      <c r="AD64" s="3"/>
      <c r="AE64" s="3"/>
      <c r="AF64" s="3"/>
      <c r="AG64" s="3"/>
      <c r="AH64" s="3"/>
    </row>
    <row r="65" spans="1:34" ht="25.5" x14ac:dyDescent="0.2">
      <c r="A65" s="219" t="s">
        <v>70</v>
      </c>
      <c r="B65" s="219"/>
      <c r="C65" s="219"/>
      <c r="D65" s="219"/>
      <c r="E65" s="219"/>
      <c r="F65" s="219"/>
      <c r="G65" s="219"/>
      <c r="H65" s="219"/>
      <c r="I65" s="13"/>
      <c r="J65" s="13"/>
      <c r="K65" s="13"/>
      <c r="L65" s="13"/>
      <c r="M65" s="13"/>
      <c r="N65" s="13"/>
      <c r="O65" s="13"/>
      <c r="P65" s="13"/>
      <c r="Q65" s="13"/>
      <c r="R65" s="13"/>
      <c r="S65" s="13">
        <f t="shared" si="15"/>
        <v>0</v>
      </c>
      <c r="T65" s="13">
        <f t="shared" si="16"/>
        <v>0</v>
      </c>
      <c r="U65" s="3"/>
      <c r="V65" s="137" t="s">
        <v>112</v>
      </c>
      <c r="W65" s="138" t="s">
        <v>152</v>
      </c>
      <c r="X65" s="138" t="s">
        <v>114</v>
      </c>
      <c r="Y65" s="138" t="s">
        <v>105</v>
      </c>
      <c r="Z65" s="139" t="s">
        <v>145</v>
      </c>
      <c r="AA65" s="3"/>
      <c r="AB65" s="3"/>
      <c r="AC65" s="3"/>
      <c r="AD65" s="3"/>
      <c r="AE65" s="3"/>
      <c r="AF65" s="3"/>
      <c r="AG65" s="3"/>
      <c r="AH65" s="3"/>
    </row>
    <row r="66" spans="1:34" x14ac:dyDescent="0.2">
      <c r="A66" s="219" t="s">
        <v>77</v>
      </c>
      <c r="B66" s="219"/>
      <c r="C66" s="219"/>
      <c r="D66" s="219"/>
      <c r="E66" s="219"/>
      <c r="F66" s="219"/>
      <c r="G66" s="219"/>
      <c r="H66" s="219"/>
      <c r="I66" s="13"/>
      <c r="J66" s="13"/>
      <c r="K66" s="13"/>
      <c r="L66" s="13"/>
      <c r="M66" s="13"/>
      <c r="N66" s="13"/>
      <c r="O66" s="13"/>
      <c r="P66" s="13"/>
      <c r="Q66" s="13"/>
      <c r="R66" s="13"/>
      <c r="S66" s="13">
        <f t="shared" si="15"/>
        <v>0</v>
      </c>
      <c r="T66" s="13">
        <f t="shared" si="16"/>
        <v>0</v>
      </c>
      <c r="U66" s="3"/>
      <c r="V66" s="140" t="s">
        <v>116</v>
      </c>
      <c r="W66" s="141">
        <f>X62</f>
        <v>437.54</v>
      </c>
      <c r="X66" s="141">
        <v>91.88</v>
      </c>
      <c r="Y66" s="141">
        <f>W66+X66</f>
        <v>529.42000000000007</v>
      </c>
      <c r="Z66" s="142">
        <v>0.2</v>
      </c>
      <c r="AA66" s="3"/>
      <c r="AB66" s="3"/>
      <c r="AC66" s="3"/>
      <c r="AD66" s="3"/>
      <c r="AE66" s="3"/>
      <c r="AF66" s="3"/>
      <c r="AG66" s="3"/>
      <c r="AH66" s="3"/>
    </row>
    <row r="67" spans="1:34" x14ac:dyDescent="0.2">
      <c r="A67" s="219" t="s">
        <v>71</v>
      </c>
      <c r="B67" s="219"/>
      <c r="C67" s="219"/>
      <c r="D67" s="219"/>
      <c r="E67" s="219"/>
      <c r="F67" s="219"/>
      <c r="G67" s="219"/>
      <c r="H67" s="219"/>
      <c r="I67" s="13"/>
      <c r="J67" s="13"/>
      <c r="K67" s="13"/>
      <c r="L67" s="13"/>
      <c r="M67" s="13"/>
      <c r="N67" s="13"/>
      <c r="O67" s="13"/>
      <c r="P67" s="13"/>
      <c r="Q67" s="13"/>
      <c r="R67" s="13"/>
      <c r="S67" s="13">
        <f t="shared" si="15"/>
        <v>0</v>
      </c>
      <c r="T67" s="13">
        <f t="shared" si="16"/>
        <v>0</v>
      </c>
      <c r="U67" s="3"/>
      <c r="V67" s="140" t="s">
        <v>117</v>
      </c>
      <c r="W67" s="141">
        <f>W66*1.05</f>
        <v>459.41700000000003</v>
      </c>
      <c r="X67" s="141">
        <f>W67*Z67</f>
        <v>91.883400000000009</v>
      </c>
      <c r="Y67" s="141">
        <f>W67+X67</f>
        <v>551.30040000000008</v>
      </c>
      <c r="Z67" s="142">
        <v>0.2</v>
      </c>
      <c r="AA67" s="3"/>
      <c r="AB67" s="3"/>
      <c r="AC67" s="3"/>
      <c r="AD67" s="3"/>
      <c r="AE67" s="3"/>
      <c r="AF67" s="3"/>
      <c r="AG67" s="3"/>
      <c r="AH67" s="3"/>
    </row>
    <row r="68" spans="1:34" x14ac:dyDescent="0.2">
      <c r="A68" s="5" t="s">
        <v>118</v>
      </c>
      <c r="B68" s="5"/>
      <c r="C68" s="5"/>
      <c r="D68" s="5"/>
      <c r="E68" s="5"/>
      <c r="F68" s="5"/>
      <c r="G68" s="5"/>
      <c r="H68" s="5"/>
      <c r="I68" s="13"/>
      <c r="J68" s="13"/>
      <c r="K68" s="13"/>
      <c r="L68" s="13"/>
      <c r="M68" s="13"/>
      <c r="N68" s="13"/>
      <c r="O68" s="13"/>
      <c r="P68" s="13"/>
      <c r="Q68" s="13"/>
      <c r="R68" s="13"/>
      <c r="S68" s="13">
        <f t="shared" si="15"/>
        <v>0</v>
      </c>
      <c r="T68" s="13">
        <f t="shared" si="16"/>
        <v>0</v>
      </c>
      <c r="U68" s="3"/>
      <c r="V68" s="140" t="s">
        <v>146</v>
      </c>
      <c r="W68" s="141">
        <f t="shared" ref="W68:W70" si="18">W67*1.05</f>
        <v>482.38785000000007</v>
      </c>
      <c r="X68" s="141">
        <f t="shared" ref="X68:X70" si="19">W68*Z68</f>
        <v>96.477570000000014</v>
      </c>
      <c r="Y68" s="141">
        <f>W68+X68</f>
        <v>578.86542000000009</v>
      </c>
      <c r="Z68" s="142">
        <v>0.2</v>
      </c>
      <c r="AA68" s="3"/>
      <c r="AB68" s="3"/>
      <c r="AC68" s="3"/>
      <c r="AD68" s="3"/>
      <c r="AE68" s="3"/>
      <c r="AF68" s="3"/>
      <c r="AG68" s="3"/>
      <c r="AH68" s="3"/>
    </row>
    <row r="69" spans="1:34" x14ac:dyDescent="0.2">
      <c r="A69" s="5" t="s">
        <v>141</v>
      </c>
      <c r="B69" s="5"/>
      <c r="C69" s="5"/>
      <c r="D69" s="5"/>
      <c r="E69" s="5"/>
      <c r="F69" s="5"/>
      <c r="G69" s="5"/>
      <c r="H69" s="5"/>
      <c r="I69" s="125"/>
      <c r="J69" s="125"/>
      <c r="K69" s="125"/>
      <c r="L69" s="125"/>
      <c r="M69" s="125"/>
      <c r="N69" s="125"/>
      <c r="O69" s="125"/>
      <c r="P69" s="125"/>
      <c r="Q69" s="125"/>
      <c r="R69" s="125"/>
      <c r="S69" s="13">
        <f t="shared" si="15"/>
        <v>0</v>
      </c>
      <c r="T69" s="13">
        <f t="shared" si="16"/>
        <v>0</v>
      </c>
      <c r="U69" s="3"/>
      <c r="V69" s="140" t="s">
        <v>153</v>
      </c>
      <c r="W69" s="141">
        <f t="shared" si="18"/>
        <v>506.50724250000007</v>
      </c>
      <c r="X69" s="141">
        <f t="shared" si="19"/>
        <v>101.30144850000002</v>
      </c>
      <c r="Y69" s="141">
        <f>W69+X69</f>
        <v>607.80869100000007</v>
      </c>
      <c r="Z69" s="142">
        <v>0.2</v>
      </c>
      <c r="AA69" s="3"/>
      <c r="AB69" s="3"/>
      <c r="AC69" s="3"/>
      <c r="AD69" s="3"/>
      <c r="AE69" s="3"/>
      <c r="AF69" s="3"/>
      <c r="AG69" s="3"/>
      <c r="AH69" s="3"/>
    </row>
    <row r="70" spans="1:34" x14ac:dyDescent="0.2">
      <c r="A70" s="5" t="s">
        <v>129</v>
      </c>
      <c r="B70" s="5"/>
      <c r="C70" s="5"/>
      <c r="D70" s="5"/>
      <c r="E70" s="5"/>
      <c r="F70" s="5"/>
      <c r="G70" s="5"/>
      <c r="H70" s="5"/>
      <c r="I70" s="125"/>
      <c r="J70" s="125"/>
      <c r="K70" s="125"/>
      <c r="L70" s="125"/>
      <c r="M70" s="125"/>
      <c r="N70" s="125"/>
      <c r="O70" s="125"/>
      <c r="P70" s="125"/>
      <c r="Q70" s="125"/>
      <c r="R70" s="125"/>
      <c r="S70" s="13">
        <f t="shared" si="15"/>
        <v>0</v>
      </c>
      <c r="T70" s="13">
        <f t="shared" si="16"/>
        <v>0</v>
      </c>
      <c r="U70" s="3"/>
      <c r="V70" s="140" t="s">
        <v>170</v>
      </c>
      <c r="W70" s="141">
        <f t="shared" si="18"/>
        <v>531.83260462500004</v>
      </c>
      <c r="X70" s="141">
        <f t="shared" si="19"/>
        <v>106.36652092500002</v>
      </c>
      <c r="Y70" s="141">
        <f>W70+X70</f>
        <v>638.19912555000008</v>
      </c>
      <c r="Z70" s="142">
        <v>0.2</v>
      </c>
      <c r="AA70" s="3"/>
      <c r="AB70" s="3"/>
      <c r="AC70" s="3"/>
      <c r="AD70" s="3"/>
      <c r="AE70" s="3"/>
      <c r="AF70" s="3"/>
      <c r="AG70" s="3"/>
      <c r="AH70" s="3"/>
    </row>
    <row r="71" spans="1:34" ht="15" customHeight="1" x14ac:dyDescent="0.2">
      <c r="A71" s="5" t="s">
        <v>98</v>
      </c>
      <c r="B71" s="5" t="s">
        <v>99</v>
      </c>
      <c r="C71" s="216"/>
      <c r="D71" s="217"/>
      <c r="E71" s="217"/>
      <c r="F71" s="217"/>
      <c r="G71" s="217"/>
      <c r="H71" s="218"/>
      <c r="I71" s="13"/>
      <c r="J71" s="13"/>
      <c r="K71" s="13"/>
      <c r="L71" s="13"/>
      <c r="M71" s="13"/>
      <c r="N71" s="13"/>
      <c r="O71" s="13"/>
      <c r="P71" s="13"/>
      <c r="Q71" s="13"/>
      <c r="R71" s="13"/>
      <c r="S71" s="13">
        <f t="shared" si="15"/>
        <v>0</v>
      </c>
      <c r="T71" s="13">
        <f t="shared" si="16"/>
        <v>0</v>
      </c>
      <c r="U71" s="3"/>
      <c r="V71" s="132"/>
      <c r="W71" s="133"/>
      <c r="X71" s="133"/>
      <c r="Y71" s="133"/>
      <c r="Z71" s="134"/>
      <c r="AA71" s="3"/>
      <c r="AB71" s="3"/>
      <c r="AC71" s="3"/>
      <c r="AD71" s="3"/>
      <c r="AE71" s="3"/>
      <c r="AF71" s="3"/>
      <c r="AG71" s="3"/>
      <c r="AH71" s="3"/>
    </row>
    <row r="72" spans="1:34" ht="15" customHeight="1" x14ac:dyDescent="0.2">
      <c r="A72" s="5" t="s">
        <v>100</v>
      </c>
      <c r="B72" s="5" t="s">
        <v>99</v>
      </c>
      <c r="C72" s="216"/>
      <c r="D72" s="217"/>
      <c r="E72" s="217"/>
      <c r="F72" s="217"/>
      <c r="G72" s="217"/>
      <c r="H72" s="218"/>
      <c r="I72" s="13"/>
      <c r="J72" s="13"/>
      <c r="K72" s="13"/>
      <c r="L72" s="13"/>
      <c r="M72" s="13"/>
      <c r="N72" s="13"/>
      <c r="O72" s="13"/>
      <c r="P72" s="13"/>
      <c r="Q72" s="13"/>
      <c r="R72" s="13"/>
      <c r="S72" s="13">
        <f t="shared" si="15"/>
        <v>0</v>
      </c>
      <c r="T72" s="13">
        <f t="shared" si="16"/>
        <v>0</v>
      </c>
      <c r="U72" s="3"/>
      <c r="V72" s="182" t="s">
        <v>147</v>
      </c>
      <c r="W72" s="183"/>
      <c r="X72" s="183"/>
      <c r="Y72" s="183"/>
      <c r="Z72" s="184"/>
      <c r="AA72" s="3"/>
      <c r="AB72" s="3"/>
      <c r="AC72" s="3"/>
      <c r="AD72" s="3"/>
      <c r="AE72" s="3"/>
      <c r="AF72" s="3"/>
      <c r="AG72" s="3"/>
      <c r="AH72" s="3"/>
    </row>
    <row r="73" spans="1:34" x14ac:dyDescent="0.2">
      <c r="A73" s="5" t="s">
        <v>101</v>
      </c>
      <c r="B73" s="5" t="s">
        <v>99</v>
      </c>
      <c r="C73" s="216"/>
      <c r="D73" s="217"/>
      <c r="E73" s="217"/>
      <c r="F73" s="217"/>
      <c r="G73" s="217"/>
      <c r="H73" s="218"/>
      <c r="I73" s="13"/>
      <c r="J73" s="13"/>
      <c r="K73" s="13"/>
      <c r="L73" s="13"/>
      <c r="M73" s="13"/>
      <c r="N73" s="13"/>
      <c r="O73" s="13"/>
      <c r="P73" s="13"/>
      <c r="Q73" s="13"/>
      <c r="R73" s="13"/>
      <c r="S73" s="13">
        <f t="shared" si="15"/>
        <v>0</v>
      </c>
      <c r="T73" s="13">
        <f t="shared" si="16"/>
        <v>0</v>
      </c>
      <c r="U73" s="3"/>
      <c r="V73" s="185" t="s">
        <v>171</v>
      </c>
      <c r="W73" s="186"/>
      <c r="X73" s="186"/>
      <c r="Y73" s="186"/>
      <c r="Z73" s="187"/>
      <c r="AA73" s="3"/>
      <c r="AB73" s="3"/>
      <c r="AC73" s="3"/>
      <c r="AD73" s="3"/>
      <c r="AE73" s="3"/>
      <c r="AF73" s="3"/>
      <c r="AG73" s="3"/>
      <c r="AH73" s="3"/>
    </row>
    <row r="74" spans="1:34" ht="15.75" thickBot="1" x14ac:dyDescent="0.25">
      <c r="A74" s="5" t="s">
        <v>102</v>
      </c>
      <c r="B74" s="5" t="s">
        <v>99</v>
      </c>
      <c r="C74" s="216"/>
      <c r="D74" s="217"/>
      <c r="E74" s="217"/>
      <c r="F74" s="217"/>
      <c r="G74" s="217"/>
      <c r="H74" s="218"/>
      <c r="I74" s="13"/>
      <c r="J74" s="13"/>
      <c r="K74" s="13"/>
      <c r="L74" s="13"/>
      <c r="M74" s="13"/>
      <c r="N74" s="13"/>
      <c r="O74" s="13"/>
      <c r="P74" s="13"/>
      <c r="Q74" s="13"/>
      <c r="R74" s="13"/>
      <c r="S74" s="13">
        <f t="shared" si="15"/>
        <v>0</v>
      </c>
      <c r="T74" s="13">
        <f t="shared" si="16"/>
        <v>0</v>
      </c>
      <c r="U74" s="3"/>
      <c r="V74" s="253" t="s">
        <v>154</v>
      </c>
      <c r="W74" s="254"/>
      <c r="X74" s="254"/>
      <c r="Y74" s="254"/>
      <c r="Z74" s="255"/>
      <c r="AA74" s="3"/>
      <c r="AB74" s="3"/>
      <c r="AC74" s="3"/>
      <c r="AD74" s="3"/>
      <c r="AE74" s="3"/>
      <c r="AF74" s="3"/>
      <c r="AG74" s="3"/>
      <c r="AH74" s="3"/>
    </row>
    <row r="75" spans="1:34" x14ac:dyDescent="0.2">
      <c r="A75" s="5" t="s">
        <v>106</v>
      </c>
      <c r="B75" s="5" t="s">
        <v>99</v>
      </c>
      <c r="C75" s="216"/>
      <c r="D75" s="217"/>
      <c r="E75" s="217"/>
      <c r="F75" s="217"/>
      <c r="G75" s="217"/>
      <c r="H75" s="218"/>
      <c r="I75" s="13"/>
      <c r="J75" s="13"/>
      <c r="K75" s="13"/>
      <c r="L75" s="13"/>
      <c r="M75" s="13"/>
      <c r="N75" s="13"/>
      <c r="O75" s="13"/>
      <c r="P75" s="13"/>
      <c r="Q75" s="13"/>
      <c r="R75" s="13"/>
      <c r="S75" s="13">
        <f t="shared" si="15"/>
        <v>0</v>
      </c>
      <c r="T75" s="13">
        <f t="shared" si="16"/>
        <v>0</v>
      </c>
      <c r="U75" s="3"/>
      <c r="V75" s="3"/>
      <c r="W75" s="3"/>
      <c r="X75" s="3"/>
      <c r="Y75" s="3"/>
      <c r="Z75" s="3"/>
      <c r="AA75" s="3"/>
      <c r="AB75" s="3"/>
      <c r="AC75" s="3"/>
      <c r="AD75" s="3"/>
      <c r="AE75" s="3"/>
      <c r="AF75" s="3"/>
      <c r="AG75" s="3"/>
      <c r="AH75" s="3"/>
    </row>
    <row r="76" spans="1:34" x14ac:dyDescent="0.2">
      <c r="A76" s="5" t="s">
        <v>107</v>
      </c>
      <c r="B76" s="5" t="s">
        <v>99</v>
      </c>
      <c r="C76" s="216"/>
      <c r="D76" s="217"/>
      <c r="E76" s="217"/>
      <c r="F76" s="217"/>
      <c r="G76" s="217"/>
      <c r="H76" s="218"/>
      <c r="I76" s="13"/>
      <c r="J76" s="13"/>
      <c r="K76" s="13"/>
      <c r="L76" s="13"/>
      <c r="M76" s="13"/>
      <c r="N76" s="13"/>
      <c r="O76" s="13"/>
      <c r="P76" s="13"/>
      <c r="Q76" s="13"/>
      <c r="R76" s="13"/>
      <c r="S76" s="13">
        <f t="shared" si="15"/>
        <v>0</v>
      </c>
      <c r="T76" s="13">
        <f t="shared" si="16"/>
        <v>0</v>
      </c>
      <c r="U76" s="3"/>
      <c r="V76" s="3"/>
      <c r="W76" s="3"/>
      <c r="X76" s="3"/>
      <c r="Y76" s="3"/>
      <c r="Z76" s="3"/>
      <c r="AA76" s="3"/>
      <c r="AB76" s="3"/>
      <c r="AC76" s="3"/>
      <c r="AD76" s="3"/>
      <c r="AE76" s="3"/>
      <c r="AF76" s="3"/>
      <c r="AG76" s="3"/>
      <c r="AH76" s="3"/>
    </row>
    <row r="77" spans="1:34" x14ac:dyDescent="0.2">
      <c r="A77" s="5" t="s">
        <v>108</v>
      </c>
      <c r="B77" s="5" t="s">
        <v>99</v>
      </c>
      <c r="C77" s="216"/>
      <c r="D77" s="217"/>
      <c r="E77" s="217"/>
      <c r="F77" s="217"/>
      <c r="G77" s="217"/>
      <c r="H77" s="218"/>
      <c r="I77" s="13"/>
      <c r="J77" s="13"/>
      <c r="K77" s="13"/>
      <c r="L77" s="13"/>
      <c r="M77" s="13"/>
      <c r="N77" s="13"/>
      <c r="O77" s="13"/>
      <c r="P77" s="13"/>
      <c r="Q77" s="13"/>
      <c r="R77" s="13"/>
      <c r="S77" s="13">
        <f t="shared" si="15"/>
        <v>0</v>
      </c>
      <c r="T77" s="13">
        <f t="shared" si="16"/>
        <v>0</v>
      </c>
      <c r="U77" s="3"/>
      <c r="V77" s="3"/>
      <c r="W77" s="3"/>
      <c r="X77" s="3"/>
      <c r="Y77" s="3"/>
      <c r="Z77" s="3"/>
      <c r="AA77" s="3"/>
      <c r="AB77" s="3"/>
      <c r="AC77" s="3"/>
      <c r="AD77" s="3"/>
      <c r="AE77" s="3"/>
      <c r="AF77" s="3"/>
      <c r="AG77" s="3"/>
      <c r="AH77" s="3"/>
    </row>
    <row r="78" spans="1:34" x14ac:dyDescent="0.2">
      <c r="A78" s="5" t="s">
        <v>109</v>
      </c>
      <c r="B78" s="5" t="s">
        <v>99</v>
      </c>
      <c r="C78" s="216"/>
      <c r="D78" s="217"/>
      <c r="E78" s="217"/>
      <c r="F78" s="217"/>
      <c r="G78" s="217"/>
      <c r="H78" s="218"/>
      <c r="I78" s="13"/>
      <c r="J78" s="13"/>
      <c r="K78" s="13"/>
      <c r="L78" s="13"/>
      <c r="M78" s="13"/>
      <c r="N78" s="13"/>
      <c r="O78" s="13"/>
      <c r="P78" s="13"/>
      <c r="Q78" s="13"/>
      <c r="R78" s="13"/>
      <c r="S78" s="13">
        <f t="shared" si="15"/>
        <v>0</v>
      </c>
      <c r="T78" s="13">
        <f t="shared" si="16"/>
        <v>0</v>
      </c>
      <c r="U78" s="3"/>
      <c r="V78" s="3"/>
      <c r="W78" s="3"/>
      <c r="X78" s="3"/>
      <c r="Y78" s="3"/>
      <c r="Z78" s="3"/>
      <c r="AA78" s="3"/>
      <c r="AB78" s="3"/>
      <c r="AC78" s="3"/>
      <c r="AD78" s="3"/>
      <c r="AE78" s="3"/>
      <c r="AF78" s="3"/>
      <c r="AG78" s="3"/>
      <c r="AH78" s="3"/>
    </row>
    <row r="79" spans="1:34" x14ac:dyDescent="0.2">
      <c r="A79" s="5" t="s">
        <v>110</v>
      </c>
      <c r="B79" s="5" t="s">
        <v>99</v>
      </c>
      <c r="C79" s="216"/>
      <c r="D79" s="217"/>
      <c r="E79" s="217"/>
      <c r="F79" s="217"/>
      <c r="G79" s="217"/>
      <c r="H79" s="218"/>
      <c r="I79" s="13"/>
      <c r="J79" s="13"/>
      <c r="K79" s="13"/>
      <c r="L79" s="13"/>
      <c r="M79" s="13"/>
      <c r="N79" s="13"/>
      <c r="O79" s="13"/>
      <c r="P79" s="13"/>
      <c r="Q79" s="13"/>
      <c r="R79" s="13"/>
      <c r="S79" s="13">
        <f t="shared" si="15"/>
        <v>0</v>
      </c>
      <c r="T79" s="13">
        <f t="shared" si="16"/>
        <v>0</v>
      </c>
      <c r="U79" s="3"/>
      <c r="V79" s="3"/>
      <c r="W79" s="3"/>
      <c r="X79" s="3"/>
      <c r="Y79" s="3"/>
      <c r="Z79" s="3"/>
      <c r="AA79" s="3"/>
      <c r="AB79" s="3"/>
      <c r="AC79" s="3"/>
      <c r="AD79" s="3"/>
      <c r="AE79" s="3"/>
      <c r="AF79" s="3"/>
      <c r="AG79" s="3"/>
      <c r="AH79" s="3"/>
    </row>
    <row r="80" spans="1:34" x14ac:dyDescent="0.2">
      <c r="A80" s="5" t="s">
        <v>111</v>
      </c>
      <c r="B80" s="5" t="s">
        <v>99</v>
      </c>
      <c r="C80" s="216"/>
      <c r="D80" s="217"/>
      <c r="E80" s="217"/>
      <c r="F80" s="217"/>
      <c r="G80" s="217"/>
      <c r="H80" s="218"/>
      <c r="I80" s="13"/>
      <c r="J80" s="13"/>
      <c r="K80" s="13"/>
      <c r="L80" s="13"/>
      <c r="M80" s="13"/>
      <c r="N80" s="13"/>
      <c r="O80" s="13"/>
      <c r="P80" s="13"/>
      <c r="Q80" s="13"/>
      <c r="R80" s="13"/>
      <c r="S80" s="13">
        <f t="shared" si="15"/>
        <v>0</v>
      </c>
      <c r="T80" s="13">
        <f t="shared" si="16"/>
        <v>0</v>
      </c>
      <c r="U80" s="3"/>
      <c r="V80" s="3"/>
      <c r="W80" s="3"/>
      <c r="X80" s="3"/>
      <c r="Y80" s="3"/>
      <c r="Z80" s="3"/>
      <c r="AA80" s="3"/>
      <c r="AB80" s="3"/>
      <c r="AC80" s="3"/>
      <c r="AD80" s="3"/>
      <c r="AE80" s="3"/>
      <c r="AF80" s="3"/>
      <c r="AG80" s="3"/>
      <c r="AH80" s="3"/>
    </row>
    <row r="81" spans="1:34" x14ac:dyDescent="0.2">
      <c r="A81" s="7" t="s">
        <v>5</v>
      </c>
      <c r="B81" s="7"/>
      <c r="C81" s="7"/>
      <c r="D81" s="7"/>
      <c r="E81" s="7"/>
      <c r="F81" s="7"/>
      <c r="G81" s="7"/>
      <c r="H81" s="7"/>
      <c r="I81" s="15">
        <f t="shared" ref="I81:R81" si="20">TRUNC(ROUND(SUM(I35,I37:I41,I49,I59:I80),0),0)</f>
        <v>0</v>
      </c>
      <c r="J81" s="15">
        <f t="shared" si="20"/>
        <v>0</v>
      </c>
      <c r="K81" s="15">
        <f t="shared" si="20"/>
        <v>0</v>
      </c>
      <c r="L81" s="15">
        <f t="shared" si="20"/>
        <v>0</v>
      </c>
      <c r="M81" s="15">
        <f t="shared" si="20"/>
        <v>0</v>
      </c>
      <c r="N81" s="15">
        <f t="shared" si="20"/>
        <v>0</v>
      </c>
      <c r="O81" s="15">
        <f t="shared" si="20"/>
        <v>0</v>
      </c>
      <c r="P81" s="15">
        <f t="shared" si="20"/>
        <v>0</v>
      </c>
      <c r="Q81" s="15">
        <f t="shared" si="20"/>
        <v>0</v>
      </c>
      <c r="R81" s="15">
        <f t="shared" si="20"/>
        <v>0</v>
      </c>
      <c r="S81" s="15">
        <f t="shared" si="15"/>
        <v>0</v>
      </c>
      <c r="T81" s="15">
        <f t="shared" si="16"/>
        <v>0</v>
      </c>
      <c r="U81" s="3"/>
      <c r="V81" s="3"/>
      <c r="W81" s="3"/>
      <c r="X81" s="3"/>
      <c r="Y81" s="3"/>
      <c r="Z81" s="3"/>
      <c r="AA81" s="3"/>
      <c r="AB81" s="3"/>
      <c r="AC81" s="3"/>
      <c r="AD81" s="3"/>
      <c r="AE81" s="3"/>
      <c r="AF81" s="3"/>
      <c r="AG81" s="3"/>
      <c r="AH81" s="3"/>
    </row>
    <row r="82" spans="1:34" x14ac:dyDescent="0.2">
      <c r="A82" s="10" t="s">
        <v>6</v>
      </c>
      <c r="B82" s="10"/>
      <c r="C82" s="10"/>
      <c r="D82" s="10"/>
      <c r="E82" s="10"/>
      <c r="F82" s="10"/>
      <c r="G82" s="10"/>
      <c r="H82" s="10"/>
      <c r="I82" s="12">
        <f>I81+I53+I57</f>
        <v>0</v>
      </c>
      <c r="J82" s="12">
        <f>SUM(J54,J55,J81)</f>
        <v>0</v>
      </c>
      <c r="K82" s="12">
        <f>K81+K53+K57</f>
        <v>0</v>
      </c>
      <c r="L82" s="12">
        <f>SUM(L54,L55,L81)</f>
        <v>0</v>
      </c>
      <c r="M82" s="12">
        <f>M81+M53+M57</f>
        <v>0</v>
      </c>
      <c r="N82" s="12">
        <f>SUM(N54,N55,N81)</f>
        <v>0</v>
      </c>
      <c r="O82" s="12">
        <f>O81+O53+O57</f>
        <v>0</v>
      </c>
      <c r="P82" s="12">
        <f>SUM(P54,P55,P81)</f>
        <v>0</v>
      </c>
      <c r="Q82" s="12">
        <f>Q81+Q53+Q57</f>
        <v>0</v>
      </c>
      <c r="R82" s="12">
        <f>SUM(R54,R55,R81)</f>
        <v>0</v>
      </c>
      <c r="S82" s="12">
        <f t="shared" si="15"/>
        <v>0</v>
      </c>
      <c r="T82" s="12">
        <f t="shared" si="16"/>
        <v>0</v>
      </c>
      <c r="U82" s="3"/>
      <c r="V82" s="3"/>
      <c r="W82" s="3"/>
      <c r="X82" s="3"/>
      <c r="Y82" s="3"/>
      <c r="Z82" s="3"/>
      <c r="AA82" s="3"/>
      <c r="AB82" s="3"/>
      <c r="AC82" s="3"/>
      <c r="AD82" s="3"/>
      <c r="AE82" s="3"/>
      <c r="AF82" s="3"/>
      <c r="AG82" s="3"/>
      <c r="AH82" s="3"/>
    </row>
    <row r="83" spans="1:34" x14ac:dyDescent="0.2">
      <c r="A83" s="167" t="s">
        <v>156</v>
      </c>
      <c r="B83" s="168"/>
      <c r="C83" s="168"/>
      <c r="D83" s="168"/>
      <c r="E83" s="168"/>
      <c r="F83" s="168"/>
      <c r="G83" s="168"/>
      <c r="H83" s="168"/>
      <c r="I83" s="174" t="e">
        <f>I81/$S$81*$W$55</f>
        <v>#DIV/0!</v>
      </c>
      <c r="J83" s="174"/>
      <c r="K83" s="174" t="e">
        <f>K81/$S$81*$W$55</f>
        <v>#DIV/0!</v>
      </c>
      <c r="L83" s="174"/>
      <c r="M83" s="174" t="e">
        <f>M81/$S$81*$W$55</f>
        <v>#DIV/0!</v>
      </c>
      <c r="N83" s="174"/>
      <c r="O83" s="174" t="e">
        <f>O81/$S$81*$W$55</f>
        <v>#DIV/0!</v>
      </c>
      <c r="P83" s="12"/>
      <c r="Q83" s="174" t="e">
        <f>Q81/$S$81*$W$55</f>
        <v>#DIV/0!</v>
      </c>
      <c r="R83" s="174"/>
      <c r="S83" s="174" t="e">
        <f>SUM($I83,$K83,$M83,$O83,$Q83)</f>
        <v>#DIV/0!</v>
      </c>
      <c r="T83" s="174">
        <f t="shared" si="16"/>
        <v>0</v>
      </c>
      <c r="U83" s="3"/>
      <c r="V83" s="3"/>
      <c r="W83" s="3"/>
      <c r="X83" s="3"/>
      <c r="Y83" s="3"/>
      <c r="Z83" s="3"/>
      <c r="AA83" s="3"/>
      <c r="AB83" s="3"/>
      <c r="AC83" s="3"/>
      <c r="AD83" s="3"/>
      <c r="AE83" s="3"/>
      <c r="AF83" s="3"/>
      <c r="AG83" s="3"/>
      <c r="AH83" s="3"/>
    </row>
    <row r="84" spans="1:34" x14ac:dyDescent="0.2">
      <c r="A84" s="167" t="s">
        <v>157</v>
      </c>
      <c r="B84" s="168"/>
      <c r="C84" s="168"/>
      <c r="D84" s="168"/>
      <c r="E84" s="168"/>
      <c r="F84" s="168"/>
      <c r="G84" s="168"/>
      <c r="H84" s="168"/>
      <c r="I84" s="174" t="e">
        <f>I81+I83</f>
        <v>#DIV/0!</v>
      </c>
      <c r="J84" s="174"/>
      <c r="K84" s="174" t="e">
        <f>K81+K83</f>
        <v>#DIV/0!</v>
      </c>
      <c r="L84" s="174"/>
      <c r="M84" s="174" t="e">
        <f>M81+M83</f>
        <v>#DIV/0!</v>
      </c>
      <c r="N84" s="174"/>
      <c r="O84" s="174" t="e">
        <f>O81+O83</f>
        <v>#DIV/0!</v>
      </c>
      <c r="P84" s="12"/>
      <c r="Q84" s="174" t="e">
        <f>Q81+Q83</f>
        <v>#DIV/0!</v>
      </c>
      <c r="R84" s="174"/>
      <c r="S84" s="174" t="e">
        <f t="shared" si="15"/>
        <v>#DIV/0!</v>
      </c>
      <c r="T84" s="174">
        <f t="shared" si="16"/>
        <v>0</v>
      </c>
      <c r="U84" s="172" t="e">
        <f>IF(S82&lt;S84,S82,S84)</f>
        <v>#DIV/0!</v>
      </c>
      <c r="V84" s="173" t="s">
        <v>165</v>
      </c>
      <c r="W84" s="3"/>
      <c r="X84" s="3"/>
      <c r="Y84" s="3"/>
      <c r="Z84" s="3"/>
      <c r="AA84" s="3"/>
      <c r="AB84" s="3"/>
      <c r="AC84" s="3"/>
      <c r="AD84" s="3"/>
      <c r="AE84" s="3"/>
      <c r="AF84" s="3"/>
      <c r="AG84" s="3"/>
      <c r="AH84" s="3"/>
    </row>
    <row r="85" spans="1:34" ht="23.25" x14ac:dyDescent="0.25">
      <c r="A85" s="196" t="s">
        <v>162</v>
      </c>
      <c r="B85" s="197"/>
      <c r="C85" s="197"/>
      <c r="D85" s="197"/>
      <c r="E85" s="197"/>
      <c r="F85" s="197"/>
      <c r="G85" s="197"/>
      <c r="H85" s="197"/>
      <c r="I85" s="197"/>
      <c r="J85" s="197"/>
      <c r="K85" s="197"/>
      <c r="L85" s="197"/>
      <c r="M85" s="197"/>
      <c r="N85" s="197"/>
      <c r="O85" s="197"/>
      <c r="P85" s="197"/>
      <c r="Q85" s="197"/>
      <c r="R85" s="197"/>
      <c r="S85" s="197"/>
      <c r="T85" s="197"/>
      <c r="U85" s="116"/>
      <c r="V85" s="116"/>
      <c r="W85" s="116"/>
      <c r="X85" s="116"/>
      <c r="Y85" s="116"/>
      <c r="Z85" s="116"/>
      <c r="AA85" s="116"/>
      <c r="AB85" s="116"/>
      <c r="AC85" s="116"/>
      <c r="AD85" s="116"/>
      <c r="AE85" s="116"/>
      <c r="AF85" s="116"/>
      <c r="AG85" s="116"/>
      <c r="AH85" s="116"/>
    </row>
    <row r="86" spans="1:34" x14ac:dyDescent="0.2">
      <c r="A86" s="3"/>
      <c r="B86" s="3"/>
      <c r="C86" s="3"/>
      <c r="D86" s="3"/>
      <c r="E86" s="3"/>
      <c r="F86" s="3"/>
      <c r="G86" s="3"/>
      <c r="H86" s="3"/>
      <c r="I86" s="45"/>
      <c r="J86" s="45"/>
      <c r="K86" s="45"/>
      <c r="L86" s="45"/>
      <c r="M86" s="45"/>
      <c r="N86" s="45"/>
      <c r="O86" s="45"/>
      <c r="P86" s="45"/>
      <c r="Q86" s="45"/>
      <c r="R86" s="45"/>
      <c r="S86" s="45"/>
      <c r="T86" s="3"/>
      <c r="U86" s="3"/>
      <c r="V86" s="3"/>
      <c r="W86" s="3"/>
      <c r="X86" s="3"/>
      <c r="Y86" s="3"/>
      <c r="Z86" s="3"/>
      <c r="AA86" s="3"/>
      <c r="AB86" s="3"/>
      <c r="AC86" s="3"/>
      <c r="AD86" s="3"/>
      <c r="AE86" s="3"/>
      <c r="AF86" s="3"/>
      <c r="AG86" s="3"/>
      <c r="AH86" s="3"/>
    </row>
    <row r="87" spans="1:34" ht="26.25" customHeight="1" x14ac:dyDescent="0.2">
      <c r="A87" s="272" t="s">
        <v>53</v>
      </c>
      <c r="B87" s="273"/>
      <c r="C87" s="273"/>
      <c r="D87" s="273"/>
      <c r="E87" s="273"/>
      <c r="F87" s="273"/>
      <c r="G87" s="273"/>
      <c r="H87" s="273"/>
      <c r="I87" s="273"/>
      <c r="J87" s="273"/>
      <c r="K87" s="273"/>
      <c r="L87" s="273"/>
      <c r="M87" s="273"/>
      <c r="N87" s="273"/>
      <c r="O87" s="273"/>
      <c r="P87" s="273"/>
      <c r="Q87" s="273"/>
      <c r="R87" s="273"/>
      <c r="S87" s="273"/>
      <c r="T87" s="273"/>
      <c r="U87" s="3"/>
      <c r="V87" s="3"/>
      <c r="W87" s="3"/>
      <c r="X87" s="3" t="s">
        <v>62</v>
      </c>
      <c r="Y87" s="3"/>
      <c r="Z87" s="3"/>
      <c r="AA87" s="3"/>
      <c r="AB87" s="3"/>
      <c r="AC87" s="3"/>
      <c r="AD87" s="3"/>
      <c r="AE87" s="3"/>
      <c r="AF87" s="3"/>
      <c r="AG87" s="3"/>
      <c r="AH87" s="3"/>
    </row>
    <row r="88" spans="1:34" x14ac:dyDescent="0.2">
      <c r="A88" s="3"/>
      <c r="B88" s="194" t="s">
        <v>130</v>
      </c>
      <c r="C88" s="194"/>
      <c r="D88" s="194"/>
      <c r="E88" s="194"/>
      <c r="F88" s="3"/>
      <c r="G88" s="194" t="s">
        <v>131</v>
      </c>
      <c r="H88" s="194"/>
      <c r="I88" s="194"/>
      <c r="J88" s="47"/>
      <c r="K88" s="264" t="s">
        <v>132</v>
      </c>
      <c r="L88" s="264"/>
      <c r="M88" s="264"/>
      <c r="N88" s="47"/>
      <c r="O88" s="264" t="s">
        <v>133</v>
      </c>
      <c r="P88" s="264"/>
      <c r="Q88" s="264"/>
      <c r="R88" s="47"/>
      <c r="S88" s="264" t="s">
        <v>134</v>
      </c>
      <c r="T88" s="264"/>
      <c r="U88" s="264"/>
      <c r="V88" s="3"/>
      <c r="W88" s="3"/>
      <c r="X88" s="84" t="str">
        <f>+I7</f>
        <v>Year 1</v>
      </c>
      <c r="Y88" s="84"/>
      <c r="Z88" s="84" t="str">
        <f>+K7</f>
        <v>Year 2</v>
      </c>
      <c r="AA88" s="84"/>
      <c r="AB88" s="84" t="str">
        <f>+M7</f>
        <v>Year 3</v>
      </c>
      <c r="AC88" s="84"/>
      <c r="AD88" s="84" t="str">
        <f>+O7</f>
        <v>Year 4</v>
      </c>
      <c r="AE88" s="84"/>
      <c r="AF88" s="84" t="str">
        <f>+Q7</f>
        <v>Year 5</v>
      </c>
      <c r="AG88" s="84"/>
      <c r="AH88" s="3"/>
    </row>
    <row r="89" spans="1:34" x14ac:dyDescent="0.2">
      <c r="A89" s="3"/>
      <c r="B89" s="112" t="s">
        <v>124</v>
      </c>
      <c r="C89" s="112" t="s">
        <v>125</v>
      </c>
      <c r="D89" s="195" t="s">
        <v>126</v>
      </c>
      <c r="E89" s="195"/>
      <c r="F89" s="3"/>
      <c r="G89" s="112" t="s">
        <v>124</v>
      </c>
      <c r="H89" s="112" t="s">
        <v>125</v>
      </c>
      <c r="I89" s="112" t="s">
        <v>126</v>
      </c>
      <c r="J89" s="3"/>
      <c r="K89" s="112" t="s">
        <v>124</v>
      </c>
      <c r="L89" s="112" t="s">
        <v>125</v>
      </c>
      <c r="M89" s="112" t="s">
        <v>126</v>
      </c>
      <c r="N89" s="45"/>
      <c r="O89" s="112" t="s">
        <v>124</v>
      </c>
      <c r="P89" s="112" t="s">
        <v>125</v>
      </c>
      <c r="Q89" s="112" t="s">
        <v>126</v>
      </c>
      <c r="R89" s="45"/>
      <c r="S89" s="112" t="s">
        <v>124</v>
      </c>
      <c r="T89" s="112" t="s">
        <v>125</v>
      </c>
      <c r="U89" s="112" t="s">
        <v>126</v>
      </c>
      <c r="V89" s="3"/>
      <c r="W89" s="3" t="s">
        <v>61</v>
      </c>
      <c r="X89" s="66" t="str">
        <f t="shared" ref="X89:AG89" si="21">I8</f>
        <v>Sponsor</v>
      </c>
      <c r="Y89" s="66" t="str">
        <f t="shared" si="21"/>
        <v>UA</v>
      </c>
      <c r="Z89" s="66" t="str">
        <f t="shared" si="21"/>
        <v>Sponsor</v>
      </c>
      <c r="AA89" s="66" t="str">
        <f t="shared" si="21"/>
        <v>UA</v>
      </c>
      <c r="AB89" s="66" t="str">
        <f t="shared" si="21"/>
        <v>Sponsor</v>
      </c>
      <c r="AC89" s="66" t="str">
        <f t="shared" si="21"/>
        <v>UA</v>
      </c>
      <c r="AD89" s="66" t="str">
        <f t="shared" si="21"/>
        <v>Sponsor</v>
      </c>
      <c r="AE89" s="66" t="str">
        <f t="shared" si="21"/>
        <v>UA</v>
      </c>
      <c r="AF89" s="66" t="str">
        <f t="shared" si="21"/>
        <v>Sponsor</v>
      </c>
      <c r="AG89" s="66" t="str">
        <f t="shared" si="21"/>
        <v>UA</v>
      </c>
      <c r="AH89" s="3"/>
    </row>
    <row r="90" spans="1:34" x14ac:dyDescent="0.2">
      <c r="A90" s="3"/>
      <c r="B90" s="45">
        <f t="shared" ref="B90:B99" si="22">+I71</f>
        <v>0</v>
      </c>
      <c r="C90" s="3">
        <f>X90*D57</f>
        <v>0</v>
      </c>
      <c r="D90" s="193">
        <f>B90+C90</f>
        <v>0</v>
      </c>
      <c r="E90" s="193"/>
      <c r="G90" s="45">
        <f t="shared" ref="G90:G99" si="23">+K71</f>
        <v>0</v>
      </c>
      <c r="H90" s="45">
        <f>Z90*D57</f>
        <v>0</v>
      </c>
      <c r="I90" s="45">
        <f>G90+H90</f>
        <v>0</v>
      </c>
      <c r="J90" s="3"/>
      <c r="K90" s="45">
        <f t="shared" ref="K90:K99" si="24">+M71</f>
        <v>0</v>
      </c>
      <c r="L90" s="3">
        <f>AB90*D57</f>
        <v>0</v>
      </c>
      <c r="M90" s="45">
        <f>K90+L90</f>
        <v>0</v>
      </c>
      <c r="N90" s="45"/>
      <c r="O90" s="45">
        <f t="shared" ref="O90:O99" si="25">+O71</f>
        <v>0</v>
      </c>
      <c r="P90" s="3">
        <f>AD90*D57</f>
        <v>0</v>
      </c>
      <c r="Q90" s="45">
        <f>O90+P90</f>
        <v>0</v>
      </c>
      <c r="R90" s="45"/>
      <c r="S90" s="45">
        <f t="shared" ref="S90:S99" si="26">+Q71</f>
        <v>0</v>
      </c>
      <c r="T90" s="3">
        <f>AF90*D57</f>
        <v>0</v>
      </c>
      <c r="U90" s="45">
        <f>S90+T90</f>
        <v>0</v>
      </c>
      <c r="V90" s="3"/>
      <c r="W90" s="3" t="str">
        <f t="shared" ref="W90:W99" si="27">IF(C71=0,"None",C71)</f>
        <v>None</v>
      </c>
      <c r="X90" s="13">
        <f t="shared" ref="X90:X99" si="28">(IF(OR(I71=0,I71=""),0,(IF(I71&lt;=25000,I71,25000))))</f>
        <v>0</v>
      </c>
      <c r="Y90" s="13">
        <f t="shared" ref="Y90:Y99" si="29">(IF(OR(J71=0,J71=""),0,(IF(J71&lt;=25000,J71,25000))))</f>
        <v>0</v>
      </c>
      <c r="Z90" s="13">
        <f t="shared" ref="Z90:Z99" si="30">IF(Z$124="N/A",0,IF(OR(K71=0,K71=""),0,(IF(I71+K71&lt;=25000,K71,25000-X90))))</f>
        <v>0</v>
      </c>
      <c r="AA90" s="13">
        <f t="shared" ref="AA90:AA99" si="31">IF(AA$124="N/A",0,IF(OR(L71=0,L71=""),0,(IF(J71+L71&lt;=25000,L71,25000-Y90))))</f>
        <v>0</v>
      </c>
      <c r="AB90" s="13">
        <f t="shared" ref="AB90:AB99" si="32">IF(AB$124="N/A",0,IF(OR(M71=0,M71=""),0,(IF(I71+K71+M71&lt;=25000,M71,25000-X90-Z90))))</f>
        <v>0</v>
      </c>
      <c r="AC90" s="13">
        <f t="shared" ref="AC90:AC99" si="33">IF(AC$124="N/A",0,IF(OR(N71=0,N71=""),0,(IF(J71+L71+N71&lt;=25000,N71,25000-Y90-AA90))))</f>
        <v>0</v>
      </c>
      <c r="AD90" s="13">
        <f t="shared" ref="AD90:AD99" si="34">IF(AD$124="N/A",0,IF(OR(O71=0,O71=""),0,(IF(I71+K71+M71+O71&lt;=25000,O71,25000-X90-Z90-AB90))))</f>
        <v>0</v>
      </c>
      <c r="AE90" s="13">
        <f t="shared" ref="AE90:AE99" si="35">IF(AE$124="N/A",0,IF(OR(P71=0,P71=""),0,(IF(J71+L71+N71+P71&lt;=25000,P71,25000-Y90-AA90-AC90))))</f>
        <v>0</v>
      </c>
      <c r="AF90" s="13">
        <f t="shared" ref="AF90:AF99" si="36">IF(AF$124="N/A",0,IF(OR(Q71=0,Q71=""),0,(IF(I71+K71+M71+O71+Q71&lt;=25000,Q71,25000-X90-Z90-AB90-AD90))))</f>
        <v>0</v>
      </c>
      <c r="AG90" s="13">
        <f t="shared" ref="AG90:AG99" si="37">IF(AG$124="N/A",0,IF(OR(R71=0,R71=""),0,(IF(J71+L71+N71+P71+R71&lt;=25000,R71,25000-Y90-AA90-AC90-AE90))))</f>
        <v>0</v>
      </c>
      <c r="AH90" s="3"/>
    </row>
    <row r="91" spans="1:34" x14ac:dyDescent="0.2">
      <c r="A91" s="3"/>
      <c r="B91" s="45">
        <f t="shared" si="22"/>
        <v>0</v>
      </c>
      <c r="C91" s="3">
        <f>X91*D57</f>
        <v>0</v>
      </c>
      <c r="D91" s="193">
        <f t="shared" ref="D91:D99" si="38">B91+C91</f>
        <v>0</v>
      </c>
      <c r="E91" s="193"/>
      <c r="G91" s="45">
        <f t="shared" si="23"/>
        <v>0</v>
      </c>
      <c r="H91" s="45">
        <f>Z91*D57</f>
        <v>0</v>
      </c>
      <c r="I91" s="45">
        <f t="shared" ref="I91:I99" si="39">G91+H91</f>
        <v>0</v>
      </c>
      <c r="J91" s="3"/>
      <c r="K91" s="45">
        <f t="shared" si="24"/>
        <v>0</v>
      </c>
      <c r="L91" s="3">
        <f>AB91*D57</f>
        <v>0</v>
      </c>
      <c r="M91" s="45">
        <f>K91+L91</f>
        <v>0</v>
      </c>
      <c r="N91" s="45"/>
      <c r="O91" s="45">
        <f t="shared" si="25"/>
        <v>0</v>
      </c>
      <c r="P91" s="3">
        <f>AD91*D57</f>
        <v>0</v>
      </c>
      <c r="Q91" s="45">
        <f>O91+P91</f>
        <v>0</v>
      </c>
      <c r="R91" s="45"/>
      <c r="S91" s="45">
        <f t="shared" si="26"/>
        <v>0</v>
      </c>
      <c r="T91" s="3">
        <f>AF91*D57</f>
        <v>0</v>
      </c>
      <c r="U91" s="45">
        <f t="shared" ref="U91:U99" si="40">S91+T91</f>
        <v>0</v>
      </c>
      <c r="V91" s="3"/>
      <c r="W91" s="3" t="str">
        <f t="shared" si="27"/>
        <v>None</v>
      </c>
      <c r="X91" s="13">
        <f t="shared" si="28"/>
        <v>0</v>
      </c>
      <c r="Y91" s="13">
        <f t="shared" si="29"/>
        <v>0</v>
      </c>
      <c r="Z91" s="13">
        <f t="shared" si="30"/>
        <v>0</v>
      </c>
      <c r="AA91" s="13">
        <f t="shared" si="31"/>
        <v>0</v>
      </c>
      <c r="AB91" s="13">
        <f t="shared" si="32"/>
        <v>0</v>
      </c>
      <c r="AC91" s="13">
        <f t="shared" si="33"/>
        <v>0</v>
      </c>
      <c r="AD91" s="13">
        <f t="shared" si="34"/>
        <v>0</v>
      </c>
      <c r="AE91" s="13">
        <f t="shared" si="35"/>
        <v>0</v>
      </c>
      <c r="AF91" s="13">
        <f t="shared" si="36"/>
        <v>0</v>
      </c>
      <c r="AG91" s="13">
        <f t="shared" si="37"/>
        <v>0</v>
      </c>
      <c r="AH91" s="3"/>
    </row>
    <row r="92" spans="1:34" x14ac:dyDescent="0.2">
      <c r="A92" s="4"/>
      <c r="B92" s="45">
        <f t="shared" si="22"/>
        <v>0</v>
      </c>
      <c r="C92" s="3">
        <f>X92*D57</f>
        <v>0</v>
      </c>
      <c r="D92" s="193">
        <f t="shared" si="38"/>
        <v>0</v>
      </c>
      <c r="E92" s="193"/>
      <c r="G92" s="45">
        <f t="shared" si="23"/>
        <v>0</v>
      </c>
      <c r="H92" s="45">
        <f>Z92*D57</f>
        <v>0</v>
      </c>
      <c r="I92" s="45">
        <f t="shared" si="39"/>
        <v>0</v>
      </c>
      <c r="J92" s="3"/>
      <c r="K92" s="45">
        <f t="shared" si="24"/>
        <v>0</v>
      </c>
      <c r="L92" s="3">
        <f>AB92*D57</f>
        <v>0</v>
      </c>
      <c r="M92" s="45">
        <f t="shared" ref="M92:M99" si="41">K92+L92</f>
        <v>0</v>
      </c>
      <c r="N92" s="52"/>
      <c r="O92" s="45">
        <f t="shared" si="25"/>
        <v>0</v>
      </c>
      <c r="P92" s="3">
        <f>AD92*D57</f>
        <v>0</v>
      </c>
      <c r="Q92" s="45">
        <f t="shared" ref="Q92:Q99" si="42">O92+P92</f>
        <v>0</v>
      </c>
      <c r="R92" s="52"/>
      <c r="S92" s="45">
        <f t="shared" si="26"/>
        <v>0</v>
      </c>
      <c r="T92" s="3">
        <f>AF92*D57</f>
        <v>0</v>
      </c>
      <c r="U92" s="45">
        <f t="shared" si="40"/>
        <v>0</v>
      </c>
      <c r="V92" s="3"/>
      <c r="W92" s="3" t="str">
        <f t="shared" si="27"/>
        <v>None</v>
      </c>
      <c r="X92" s="13">
        <f t="shared" si="28"/>
        <v>0</v>
      </c>
      <c r="Y92" s="13">
        <f t="shared" si="29"/>
        <v>0</v>
      </c>
      <c r="Z92" s="13">
        <f t="shared" si="30"/>
        <v>0</v>
      </c>
      <c r="AA92" s="13">
        <f t="shared" si="31"/>
        <v>0</v>
      </c>
      <c r="AB92" s="13">
        <f t="shared" si="32"/>
        <v>0</v>
      </c>
      <c r="AC92" s="13">
        <f t="shared" si="33"/>
        <v>0</v>
      </c>
      <c r="AD92" s="13">
        <f t="shared" si="34"/>
        <v>0</v>
      </c>
      <c r="AE92" s="13">
        <f t="shared" si="35"/>
        <v>0</v>
      </c>
      <c r="AF92" s="13">
        <f t="shared" si="36"/>
        <v>0</v>
      </c>
      <c r="AG92" s="13">
        <f t="shared" si="37"/>
        <v>0</v>
      </c>
      <c r="AH92" s="3"/>
    </row>
    <row r="93" spans="1:34" x14ac:dyDescent="0.2">
      <c r="A93" s="2"/>
      <c r="B93" s="45">
        <f t="shared" si="22"/>
        <v>0</v>
      </c>
      <c r="C93" s="3">
        <f>X93*D57</f>
        <v>0</v>
      </c>
      <c r="D93" s="193">
        <f t="shared" si="38"/>
        <v>0</v>
      </c>
      <c r="E93" s="193"/>
      <c r="G93" s="45">
        <f t="shared" si="23"/>
        <v>0</v>
      </c>
      <c r="H93" s="45">
        <f>Z93*D57</f>
        <v>0</v>
      </c>
      <c r="I93" s="45">
        <f t="shared" si="39"/>
        <v>0</v>
      </c>
      <c r="J93" s="3"/>
      <c r="K93" s="45">
        <f t="shared" si="24"/>
        <v>0</v>
      </c>
      <c r="L93" s="3">
        <f>AB93*D57</f>
        <v>0</v>
      </c>
      <c r="M93" s="45">
        <f t="shared" si="41"/>
        <v>0</v>
      </c>
      <c r="N93" s="53"/>
      <c r="O93" s="45">
        <f t="shared" si="25"/>
        <v>0</v>
      </c>
      <c r="P93" s="3">
        <f>AD93*D57</f>
        <v>0</v>
      </c>
      <c r="Q93" s="45">
        <f t="shared" si="42"/>
        <v>0</v>
      </c>
      <c r="R93" s="53"/>
      <c r="S93" s="45">
        <f t="shared" si="26"/>
        <v>0</v>
      </c>
      <c r="T93" s="3">
        <f>AF93*D57</f>
        <v>0</v>
      </c>
      <c r="U93" s="45">
        <f t="shared" si="40"/>
        <v>0</v>
      </c>
      <c r="V93" s="3"/>
      <c r="W93" s="3" t="str">
        <f t="shared" si="27"/>
        <v>None</v>
      </c>
      <c r="X93" s="13">
        <f t="shared" si="28"/>
        <v>0</v>
      </c>
      <c r="Y93" s="13">
        <f t="shared" si="29"/>
        <v>0</v>
      </c>
      <c r="Z93" s="13">
        <f t="shared" si="30"/>
        <v>0</v>
      </c>
      <c r="AA93" s="13">
        <f t="shared" si="31"/>
        <v>0</v>
      </c>
      <c r="AB93" s="13">
        <f t="shared" si="32"/>
        <v>0</v>
      </c>
      <c r="AC93" s="13">
        <f t="shared" si="33"/>
        <v>0</v>
      </c>
      <c r="AD93" s="13">
        <f t="shared" si="34"/>
        <v>0</v>
      </c>
      <c r="AE93" s="13">
        <f t="shared" si="35"/>
        <v>0</v>
      </c>
      <c r="AF93" s="13">
        <f t="shared" si="36"/>
        <v>0</v>
      </c>
      <c r="AG93" s="13">
        <f t="shared" si="37"/>
        <v>0</v>
      </c>
      <c r="AH93" s="3"/>
    </row>
    <row r="94" spans="1:34" x14ac:dyDescent="0.2">
      <c r="A94" s="3"/>
      <c r="B94" s="45">
        <f t="shared" si="22"/>
        <v>0</v>
      </c>
      <c r="C94" s="3">
        <f>X94*D57</f>
        <v>0</v>
      </c>
      <c r="D94" s="193">
        <f t="shared" si="38"/>
        <v>0</v>
      </c>
      <c r="E94" s="193"/>
      <c r="G94" s="45">
        <f t="shared" si="23"/>
        <v>0</v>
      </c>
      <c r="H94" s="45">
        <f>Z94*D57</f>
        <v>0</v>
      </c>
      <c r="I94" s="45">
        <f t="shared" si="39"/>
        <v>0</v>
      </c>
      <c r="J94" s="3"/>
      <c r="K94" s="45">
        <f t="shared" si="24"/>
        <v>0</v>
      </c>
      <c r="L94" s="3">
        <f>AB94*D57</f>
        <v>0</v>
      </c>
      <c r="M94" s="45">
        <f t="shared" si="41"/>
        <v>0</v>
      </c>
      <c r="N94" s="45"/>
      <c r="O94" s="45">
        <f t="shared" si="25"/>
        <v>0</v>
      </c>
      <c r="P94" s="3">
        <f>AD94*D57</f>
        <v>0</v>
      </c>
      <c r="Q94" s="45">
        <f t="shared" si="42"/>
        <v>0</v>
      </c>
      <c r="R94" s="45"/>
      <c r="S94" s="45">
        <f t="shared" si="26"/>
        <v>0</v>
      </c>
      <c r="T94" s="3">
        <f>AF94*D57</f>
        <v>0</v>
      </c>
      <c r="U94" s="45">
        <f t="shared" si="40"/>
        <v>0</v>
      </c>
      <c r="V94" s="3"/>
      <c r="W94" s="3" t="str">
        <f t="shared" si="27"/>
        <v>None</v>
      </c>
      <c r="X94" s="13">
        <f t="shared" si="28"/>
        <v>0</v>
      </c>
      <c r="Y94" s="13">
        <f t="shared" si="29"/>
        <v>0</v>
      </c>
      <c r="Z94" s="13">
        <f t="shared" si="30"/>
        <v>0</v>
      </c>
      <c r="AA94" s="13">
        <f t="shared" si="31"/>
        <v>0</v>
      </c>
      <c r="AB94" s="13">
        <f t="shared" si="32"/>
        <v>0</v>
      </c>
      <c r="AC94" s="13">
        <f t="shared" si="33"/>
        <v>0</v>
      </c>
      <c r="AD94" s="13">
        <f t="shared" si="34"/>
        <v>0</v>
      </c>
      <c r="AE94" s="13">
        <f t="shared" si="35"/>
        <v>0</v>
      </c>
      <c r="AF94" s="13">
        <f t="shared" si="36"/>
        <v>0</v>
      </c>
      <c r="AG94" s="13">
        <f t="shared" si="37"/>
        <v>0</v>
      </c>
      <c r="AH94" s="3"/>
    </row>
    <row r="95" spans="1:34" x14ac:dyDescent="0.2">
      <c r="A95" s="3"/>
      <c r="B95" s="45">
        <f t="shared" si="22"/>
        <v>0</v>
      </c>
      <c r="C95" s="3">
        <f>X95*D57</f>
        <v>0</v>
      </c>
      <c r="D95" s="193">
        <f t="shared" si="38"/>
        <v>0</v>
      </c>
      <c r="E95" s="193"/>
      <c r="G95" s="45">
        <f t="shared" si="23"/>
        <v>0</v>
      </c>
      <c r="H95" s="45">
        <f>Z95*D57</f>
        <v>0</v>
      </c>
      <c r="I95" s="45">
        <f t="shared" si="39"/>
        <v>0</v>
      </c>
      <c r="J95" s="3"/>
      <c r="K95" s="45">
        <f t="shared" si="24"/>
        <v>0</v>
      </c>
      <c r="L95" s="3">
        <f>AB95*D57</f>
        <v>0</v>
      </c>
      <c r="M95" s="45">
        <f t="shared" si="41"/>
        <v>0</v>
      </c>
      <c r="N95" s="45"/>
      <c r="O95" s="45">
        <f t="shared" si="25"/>
        <v>0</v>
      </c>
      <c r="P95" s="3">
        <f>AD95*D57</f>
        <v>0</v>
      </c>
      <c r="Q95" s="45">
        <f t="shared" si="42"/>
        <v>0</v>
      </c>
      <c r="R95" s="45"/>
      <c r="S95" s="45">
        <f t="shared" si="26"/>
        <v>0</v>
      </c>
      <c r="T95" s="3">
        <f>AF95*D57</f>
        <v>0</v>
      </c>
      <c r="U95" s="45">
        <f t="shared" si="40"/>
        <v>0</v>
      </c>
      <c r="V95" s="3"/>
      <c r="W95" s="3" t="str">
        <f t="shared" si="27"/>
        <v>None</v>
      </c>
      <c r="X95" s="13">
        <f t="shared" si="28"/>
        <v>0</v>
      </c>
      <c r="Y95" s="13">
        <f t="shared" si="29"/>
        <v>0</v>
      </c>
      <c r="Z95" s="13">
        <f t="shared" si="30"/>
        <v>0</v>
      </c>
      <c r="AA95" s="13">
        <f t="shared" si="31"/>
        <v>0</v>
      </c>
      <c r="AB95" s="13">
        <f t="shared" si="32"/>
        <v>0</v>
      </c>
      <c r="AC95" s="13">
        <f t="shared" si="33"/>
        <v>0</v>
      </c>
      <c r="AD95" s="13">
        <f t="shared" si="34"/>
        <v>0</v>
      </c>
      <c r="AE95" s="13">
        <f t="shared" si="35"/>
        <v>0</v>
      </c>
      <c r="AF95" s="13">
        <f t="shared" si="36"/>
        <v>0</v>
      </c>
      <c r="AG95" s="13">
        <f t="shared" si="37"/>
        <v>0</v>
      </c>
      <c r="AH95" s="3"/>
    </row>
    <row r="96" spans="1:34" x14ac:dyDescent="0.2">
      <c r="A96" s="3"/>
      <c r="B96" s="45">
        <f t="shared" si="22"/>
        <v>0</v>
      </c>
      <c r="C96" s="3">
        <f>X96*D57</f>
        <v>0</v>
      </c>
      <c r="D96" s="193">
        <f t="shared" si="38"/>
        <v>0</v>
      </c>
      <c r="E96" s="193"/>
      <c r="G96" s="45">
        <f t="shared" si="23"/>
        <v>0</v>
      </c>
      <c r="H96" s="45">
        <f>Z96*D57</f>
        <v>0</v>
      </c>
      <c r="I96" s="45">
        <f t="shared" si="39"/>
        <v>0</v>
      </c>
      <c r="J96" s="3"/>
      <c r="K96" s="45">
        <f t="shared" si="24"/>
        <v>0</v>
      </c>
      <c r="L96" s="3">
        <f>AB96*D57</f>
        <v>0</v>
      </c>
      <c r="M96" s="45">
        <f t="shared" si="41"/>
        <v>0</v>
      </c>
      <c r="N96" s="45"/>
      <c r="O96" s="45">
        <f t="shared" si="25"/>
        <v>0</v>
      </c>
      <c r="P96" s="3">
        <f>AD96*D57</f>
        <v>0</v>
      </c>
      <c r="Q96" s="45">
        <f t="shared" si="42"/>
        <v>0</v>
      </c>
      <c r="R96" s="45"/>
      <c r="S96" s="45">
        <f t="shared" si="26"/>
        <v>0</v>
      </c>
      <c r="T96" s="3">
        <f>AF96*D57</f>
        <v>0</v>
      </c>
      <c r="U96" s="45">
        <f t="shared" si="40"/>
        <v>0</v>
      </c>
      <c r="V96" s="3"/>
      <c r="W96" s="3" t="str">
        <f t="shared" si="27"/>
        <v>None</v>
      </c>
      <c r="X96" s="13">
        <f t="shared" si="28"/>
        <v>0</v>
      </c>
      <c r="Y96" s="13">
        <f t="shared" si="29"/>
        <v>0</v>
      </c>
      <c r="Z96" s="13">
        <f t="shared" si="30"/>
        <v>0</v>
      </c>
      <c r="AA96" s="13">
        <f t="shared" si="31"/>
        <v>0</v>
      </c>
      <c r="AB96" s="13">
        <f t="shared" si="32"/>
        <v>0</v>
      </c>
      <c r="AC96" s="13">
        <f t="shared" si="33"/>
        <v>0</v>
      </c>
      <c r="AD96" s="13">
        <f t="shared" si="34"/>
        <v>0</v>
      </c>
      <c r="AE96" s="13">
        <f t="shared" si="35"/>
        <v>0</v>
      </c>
      <c r="AF96" s="13">
        <f t="shared" si="36"/>
        <v>0</v>
      </c>
      <c r="AG96" s="13">
        <f t="shared" si="37"/>
        <v>0</v>
      </c>
      <c r="AH96" s="3"/>
    </row>
    <row r="97" spans="1:34" x14ac:dyDescent="0.2">
      <c r="A97" s="3"/>
      <c r="B97" s="45">
        <f t="shared" si="22"/>
        <v>0</v>
      </c>
      <c r="C97" s="3">
        <f>X97*D57</f>
        <v>0</v>
      </c>
      <c r="D97" s="193">
        <f t="shared" si="38"/>
        <v>0</v>
      </c>
      <c r="E97" s="193"/>
      <c r="G97" s="45">
        <f t="shared" si="23"/>
        <v>0</v>
      </c>
      <c r="H97" s="45">
        <f>Z97*D57</f>
        <v>0</v>
      </c>
      <c r="I97" s="45">
        <f t="shared" si="39"/>
        <v>0</v>
      </c>
      <c r="J97" s="3"/>
      <c r="K97" s="45">
        <f t="shared" si="24"/>
        <v>0</v>
      </c>
      <c r="L97" s="3">
        <f>AB97*D57</f>
        <v>0</v>
      </c>
      <c r="M97" s="45">
        <f t="shared" si="41"/>
        <v>0</v>
      </c>
      <c r="N97" s="45"/>
      <c r="O97" s="45">
        <f t="shared" si="25"/>
        <v>0</v>
      </c>
      <c r="P97" s="3">
        <f>AD97*D57</f>
        <v>0</v>
      </c>
      <c r="Q97" s="45">
        <f t="shared" si="42"/>
        <v>0</v>
      </c>
      <c r="R97" s="45"/>
      <c r="S97" s="45">
        <f t="shared" si="26"/>
        <v>0</v>
      </c>
      <c r="T97" s="3">
        <f>AF97*D57</f>
        <v>0</v>
      </c>
      <c r="U97" s="45">
        <f t="shared" si="40"/>
        <v>0</v>
      </c>
      <c r="V97" s="3"/>
      <c r="W97" s="3" t="str">
        <f t="shared" si="27"/>
        <v>None</v>
      </c>
      <c r="X97" s="13">
        <f t="shared" si="28"/>
        <v>0</v>
      </c>
      <c r="Y97" s="13">
        <f t="shared" si="29"/>
        <v>0</v>
      </c>
      <c r="Z97" s="13">
        <f t="shared" si="30"/>
        <v>0</v>
      </c>
      <c r="AA97" s="13">
        <f t="shared" si="31"/>
        <v>0</v>
      </c>
      <c r="AB97" s="13">
        <f t="shared" si="32"/>
        <v>0</v>
      </c>
      <c r="AC97" s="13">
        <f t="shared" si="33"/>
        <v>0</v>
      </c>
      <c r="AD97" s="13">
        <f t="shared" si="34"/>
        <v>0</v>
      </c>
      <c r="AE97" s="13">
        <f t="shared" si="35"/>
        <v>0</v>
      </c>
      <c r="AF97" s="13">
        <f t="shared" si="36"/>
        <v>0</v>
      </c>
      <c r="AG97" s="13">
        <f t="shared" si="37"/>
        <v>0</v>
      </c>
      <c r="AH97" s="3"/>
    </row>
    <row r="98" spans="1:34" x14ac:dyDescent="0.2">
      <c r="A98" s="3"/>
      <c r="B98" s="45">
        <f t="shared" si="22"/>
        <v>0</v>
      </c>
      <c r="C98" s="3">
        <f>X98*D57</f>
        <v>0</v>
      </c>
      <c r="D98" s="193">
        <f t="shared" si="38"/>
        <v>0</v>
      </c>
      <c r="E98" s="193"/>
      <c r="G98" s="45">
        <f t="shared" si="23"/>
        <v>0</v>
      </c>
      <c r="H98" s="45">
        <f>Z98*D57</f>
        <v>0</v>
      </c>
      <c r="I98" s="45">
        <f t="shared" si="39"/>
        <v>0</v>
      </c>
      <c r="J98" s="3"/>
      <c r="K98" s="45">
        <f t="shared" si="24"/>
        <v>0</v>
      </c>
      <c r="L98" s="3">
        <f>AB98*D57</f>
        <v>0</v>
      </c>
      <c r="M98" s="45">
        <f t="shared" si="41"/>
        <v>0</v>
      </c>
      <c r="N98" s="45"/>
      <c r="O98" s="45">
        <f t="shared" si="25"/>
        <v>0</v>
      </c>
      <c r="P98" s="3">
        <f>AD98*D57</f>
        <v>0</v>
      </c>
      <c r="Q98" s="45">
        <f t="shared" si="42"/>
        <v>0</v>
      </c>
      <c r="R98" s="45"/>
      <c r="S98" s="45">
        <f t="shared" si="26"/>
        <v>0</v>
      </c>
      <c r="T98" s="3">
        <f>AF98*D57</f>
        <v>0</v>
      </c>
      <c r="U98" s="45">
        <f t="shared" si="40"/>
        <v>0</v>
      </c>
      <c r="V98" s="3"/>
      <c r="W98" s="3" t="str">
        <f t="shared" si="27"/>
        <v>None</v>
      </c>
      <c r="X98" s="13">
        <f t="shared" si="28"/>
        <v>0</v>
      </c>
      <c r="Y98" s="13">
        <f t="shared" si="29"/>
        <v>0</v>
      </c>
      <c r="Z98" s="13">
        <f t="shared" si="30"/>
        <v>0</v>
      </c>
      <c r="AA98" s="13">
        <f t="shared" si="31"/>
        <v>0</v>
      </c>
      <c r="AB98" s="13">
        <f t="shared" si="32"/>
        <v>0</v>
      </c>
      <c r="AC98" s="13">
        <f t="shared" si="33"/>
        <v>0</v>
      </c>
      <c r="AD98" s="13">
        <f t="shared" si="34"/>
        <v>0</v>
      </c>
      <c r="AE98" s="13">
        <f t="shared" si="35"/>
        <v>0</v>
      </c>
      <c r="AF98" s="13">
        <f t="shared" si="36"/>
        <v>0</v>
      </c>
      <c r="AG98" s="13">
        <f t="shared" si="37"/>
        <v>0</v>
      </c>
      <c r="AH98" s="3"/>
    </row>
    <row r="99" spans="1:34" x14ac:dyDescent="0.2">
      <c r="A99" s="3"/>
      <c r="B99" s="45">
        <f t="shared" si="22"/>
        <v>0</v>
      </c>
      <c r="C99" s="3">
        <f>X99*D57</f>
        <v>0</v>
      </c>
      <c r="D99" s="193">
        <f t="shared" si="38"/>
        <v>0</v>
      </c>
      <c r="E99" s="193"/>
      <c r="G99" s="45">
        <f t="shared" si="23"/>
        <v>0</v>
      </c>
      <c r="H99" s="45">
        <f>Z99*D57</f>
        <v>0</v>
      </c>
      <c r="I99" s="45">
        <f t="shared" si="39"/>
        <v>0</v>
      </c>
      <c r="J99" s="3"/>
      <c r="K99" s="45">
        <f t="shared" si="24"/>
        <v>0</v>
      </c>
      <c r="L99" s="3">
        <f>AB99*D57</f>
        <v>0</v>
      </c>
      <c r="M99" s="45">
        <f t="shared" si="41"/>
        <v>0</v>
      </c>
      <c r="N99" s="45"/>
      <c r="O99" s="45">
        <f t="shared" si="25"/>
        <v>0</v>
      </c>
      <c r="P99" s="3">
        <f>AD99*D57</f>
        <v>0</v>
      </c>
      <c r="Q99" s="45">
        <f t="shared" si="42"/>
        <v>0</v>
      </c>
      <c r="R99" s="45"/>
      <c r="S99" s="45">
        <f t="shared" si="26"/>
        <v>0</v>
      </c>
      <c r="T99" s="3">
        <f>AF99*D57</f>
        <v>0</v>
      </c>
      <c r="U99" s="45">
        <f t="shared" si="40"/>
        <v>0</v>
      </c>
      <c r="V99" s="3"/>
      <c r="W99" s="3" t="str">
        <f t="shared" si="27"/>
        <v>None</v>
      </c>
      <c r="X99" s="13">
        <f t="shared" si="28"/>
        <v>0</v>
      </c>
      <c r="Y99" s="13">
        <f t="shared" si="29"/>
        <v>0</v>
      </c>
      <c r="Z99" s="13">
        <f t="shared" si="30"/>
        <v>0</v>
      </c>
      <c r="AA99" s="13">
        <f t="shared" si="31"/>
        <v>0</v>
      </c>
      <c r="AB99" s="13">
        <f t="shared" si="32"/>
        <v>0</v>
      </c>
      <c r="AC99" s="13">
        <f t="shared" si="33"/>
        <v>0</v>
      </c>
      <c r="AD99" s="13">
        <f t="shared" si="34"/>
        <v>0</v>
      </c>
      <c r="AE99" s="13">
        <f t="shared" si="35"/>
        <v>0</v>
      </c>
      <c r="AF99" s="13">
        <f t="shared" si="36"/>
        <v>0</v>
      </c>
      <c r="AG99" s="13">
        <f t="shared" si="37"/>
        <v>0</v>
      </c>
      <c r="AH99" s="3"/>
    </row>
    <row r="100" spans="1:34" ht="15.75" thickBot="1" x14ac:dyDescent="0.25">
      <c r="A100" s="3"/>
      <c r="B100" s="45"/>
      <c r="C100" s="2"/>
      <c r="D100" s="266"/>
      <c r="E100" s="266"/>
      <c r="F100" s="3"/>
      <c r="G100" s="53"/>
      <c r="H100" s="2"/>
      <c r="I100" s="53"/>
      <c r="J100" s="3"/>
      <c r="K100" s="53"/>
      <c r="L100" s="2"/>
      <c r="M100" s="53"/>
      <c r="N100" s="45"/>
      <c r="O100" s="53"/>
      <c r="P100" s="2"/>
      <c r="Q100" s="53"/>
      <c r="R100" s="45"/>
      <c r="S100" s="53"/>
      <c r="T100" s="2"/>
      <c r="U100" s="53"/>
      <c r="V100" s="3"/>
      <c r="W100" s="3"/>
      <c r="X100" s="31">
        <f t="shared" ref="X100:AG100" si="43">SUM(X90:X99)</f>
        <v>0</v>
      </c>
      <c r="Y100" s="31">
        <f t="shared" si="43"/>
        <v>0</v>
      </c>
      <c r="Z100" s="31">
        <f t="shared" si="43"/>
        <v>0</v>
      </c>
      <c r="AA100" s="31">
        <f t="shared" si="43"/>
        <v>0</v>
      </c>
      <c r="AB100" s="31">
        <f t="shared" si="43"/>
        <v>0</v>
      </c>
      <c r="AC100" s="31">
        <f t="shared" si="43"/>
        <v>0</v>
      </c>
      <c r="AD100" s="31">
        <f t="shared" si="43"/>
        <v>0</v>
      </c>
      <c r="AE100" s="31">
        <f t="shared" si="43"/>
        <v>0</v>
      </c>
      <c r="AF100" s="31">
        <f t="shared" si="43"/>
        <v>0</v>
      </c>
      <c r="AG100" s="31">
        <f t="shared" si="43"/>
        <v>0</v>
      </c>
      <c r="AH100" s="3"/>
    </row>
    <row r="101" spans="1:34" ht="15.75" thickTop="1" x14ac:dyDescent="0.2">
      <c r="A101" s="3"/>
      <c r="B101" s="45"/>
      <c r="C101" s="3"/>
      <c r="D101" s="3"/>
      <c r="E101" s="3"/>
      <c r="F101" s="3"/>
      <c r="G101" s="3"/>
      <c r="H101" s="3"/>
      <c r="I101" s="45"/>
      <c r="J101" s="45"/>
      <c r="K101" s="45"/>
      <c r="L101" s="45"/>
      <c r="M101" s="45"/>
      <c r="N101" s="45"/>
      <c r="O101" s="45"/>
      <c r="P101" s="45"/>
      <c r="Q101" s="45"/>
      <c r="R101" s="45"/>
      <c r="S101" s="45"/>
      <c r="T101" s="3"/>
      <c r="U101" s="3"/>
      <c r="V101" s="3"/>
      <c r="W101" s="3"/>
      <c r="X101" s="3"/>
      <c r="Y101" s="3"/>
      <c r="Z101" s="3"/>
      <c r="AA101" s="3"/>
      <c r="AB101" s="3"/>
      <c r="AC101" s="3"/>
      <c r="AD101" s="3"/>
      <c r="AE101" s="3"/>
      <c r="AF101" s="3"/>
      <c r="AG101" s="3"/>
      <c r="AH101" s="3"/>
    </row>
    <row r="102" spans="1:34" x14ac:dyDescent="0.2">
      <c r="A102" s="3"/>
      <c r="B102" s="45"/>
      <c r="C102" s="3"/>
      <c r="D102" s="3"/>
      <c r="E102" s="3"/>
      <c r="F102" s="3"/>
      <c r="G102" s="3"/>
      <c r="H102" s="3"/>
      <c r="I102" s="3"/>
      <c r="J102" s="3"/>
      <c r="K102" s="46"/>
      <c r="L102" s="3"/>
      <c r="M102" s="3"/>
      <c r="N102" s="3"/>
      <c r="O102" s="3"/>
      <c r="P102" s="3"/>
    </row>
    <row r="103" spans="1:34" x14ac:dyDescent="0.2">
      <c r="A103" s="3"/>
      <c r="B103" s="45"/>
      <c r="C103" s="3"/>
      <c r="D103" s="3"/>
      <c r="E103" s="3"/>
      <c r="F103" s="3"/>
      <c r="G103" s="3"/>
      <c r="H103" s="3"/>
      <c r="I103" s="3"/>
      <c r="J103" s="3"/>
      <c r="K103" s="46"/>
      <c r="L103" s="3"/>
      <c r="M103" s="3"/>
      <c r="N103" s="3"/>
      <c r="O103" s="3"/>
      <c r="P103" s="3"/>
    </row>
    <row r="104" spans="1:34" x14ac:dyDescent="0.2">
      <c r="A104" s="3"/>
      <c r="B104" s="3"/>
      <c r="C104" s="3"/>
      <c r="D104" s="3"/>
      <c r="E104" s="3"/>
      <c r="F104" s="3"/>
      <c r="G104" s="3"/>
      <c r="H104" s="3"/>
      <c r="I104" s="3"/>
      <c r="J104" s="3"/>
      <c r="K104" s="46"/>
      <c r="L104" s="3"/>
      <c r="M104" s="3"/>
      <c r="N104" s="3"/>
      <c r="O104" s="3"/>
      <c r="P104" s="3"/>
    </row>
    <row r="105" spans="1:34" x14ac:dyDescent="0.2">
      <c r="A105" s="3"/>
      <c r="B105" s="3"/>
      <c r="C105" s="3"/>
      <c r="D105" s="3"/>
      <c r="E105" s="3"/>
      <c r="F105" s="3"/>
      <c r="G105" s="3"/>
      <c r="H105" s="3"/>
      <c r="I105" s="3"/>
      <c r="J105" s="3"/>
      <c r="K105" s="46"/>
      <c r="L105" s="3"/>
      <c r="M105" s="3"/>
      <c r="N105" s="3"/>
      <c r="O105" s="3"/>
      <c r="P105" s="3"/>
    </row>
    <row r="106" spans="1:34" x14ac:dyDescent="0.2">
      <c r="A106" s="3"/>
      <c r="B106" s="3"/>
      <c r="C106" s="3"/>
      <c r="D106" s="3"/>
      <c r="E106" s="3"/>
      <c r="F106" s="3"/>
      <c r="G106" s="3"/>
      <c r="H106" s="3"/>
      <c r="I106" s="3"/>
      <c r="J106" s="3"/>
      <c r="K106" s="46"/>
      <c r="L106" s="3"/>
      <c r="M106" s="3"/>
      <c r="N106" s="3"/>
      <c r="O106" s="3"/>
      <c r="P106" s="3"/>
    </row>
    <row r="107" spans="1:34" x14ac:dyDescent="0.2">
      <c r="A107" s="3"/>
      <c r="B107" s="3"/>
      <c r="C107" s="3"/>
      <c r="D107" s="3"/>
      <c r="E107" s="3"/>
      <c r="F107" s="3"/>
      <c r="G107" s="3"/>
      <c r="H107" s="3"/>
      <c r="I107" s="3"/>
      <c r="J107" s="3"/>
      <c r="K107" s="46"/>
      <c r="L107" s="3"/>
      <c r="M107" s="3"/>
      <c r="N107" s="3"/>
      <c r="O107" s="3"/>
      <c r="P107" s="3"/>
    </row>
    <row r="108" spans="1:34" x14ac:dyDescent="0.2">
      <c r="A108" s="3"/>
      <c r="B108" s="3"/>
      <c r="C108" s="3"/>
      <c r="D108" s="3"/>
      <c r="E108" s="3"/>
      <c r="F108" s="3"/>
      <c r="G108" s="3"/>
      <c r="H108" s="3"/>
      <c r="I108" s="3"/>
      <c r="J108" s="3"/>
      <c r="K108" s="46"/>
      <c r="L108" s="3"/>
      <c r="M108" s="3"/>
      <c r="N108" s="3"/>
      <c r="O108" s="3"/>
      <c r="P108" s="3"/>
      <c r="W108" s="3"/>
      <c r="X108" s="3"/>
      <c r="Y108" s="3"/>
      <c r="Z108" s="3"/>
      <c r="AA108" s="3"/>
      <c r="AB108" s="3"/>
      <c r="AC108" s="3"/>
      <c r="AD108" s="3"/>
      <c r="AE108" s="3"/>
      <c r="AF108" s="3"/>
      <c r="AG108" s="3"/>
    </row>
    <row r="109" spans="1:34" x14ac:dyDescent="0.2">
      <c r="A109" s="3"/>
      <c r="B109" s="3"/>
      <c r="C109" s="3"/>
      <c r="D109" s="3"/>
      <c r="E109" s="3"/>
      <c r="F109" s="3"/>
      <c r="G109" s="3"/>
      <c r="H109" s="3"/>
      <c r="I109" s="3"/>
      <c r="J109" s="3"/>
      <c r="K109" s="46"/>
      <c r="L109" s="3"/>
      <c r="M109" s="3"/>
      <c r="N109" s="3"/>
      <c r="O109" s="3"/>
      <c r="P109" s="3"/>
      <c r="W109" s="3"/>
      <c r="X109" s="84"/>
      <c r="Y109" s="84"/>
      <c r="Z109" s="84"/>
      <c r="AA109" s="84"/>
      <c r="AB109" s="84"/>
      <c r="AC109" s="84"/>
      <c r="AD109" s="84"/>
      <c r="AE109" s="84"/>
      <c r="AF109" s="84"/>
      <c r="AG109" s="84"/>
    </row>
    <row r="110" spans="1:34" x14ac:dyDescent="0.2">
      <c r="A110" s="3"/>
      <c r="B110" s="3"/>
      <c r="C110" s="3"/>
      <c r="D110" s="3"/>
      <c r="E110" s="3"/>
      <c r="F110" s="3"/>
      <c r="G110" s="3"/>
      <c r="H110" s="3"/>
      <c r="I110" s="3"/>
      <c r="J110" s="3"/>
      <c r="K110" s="46"/>
      <c r="L110" s="3"/>
      <c r="M110" s="3"/>
      <c r="N110" s="3"/>
      <c r="O110" s="3"/>
      <c r="P110" s="3"/>
      <c r="W110" s="3"/>
      <c r="X110" s="66"/>
      <c r="Y110" s="66"/>
      <c r="Z110" s="66"/>
      <c r="AA110" s="66"/>
      <c r="AB110" s="66"/>
      <c r="AC110" s="66"/>
      <c r="AD110" s="66"/>
      <c r="AE110" s="66"/>
      <c r="AF110" s="66"/>
      <c r="AG110" s="66"/>
    </row>
    <row r="111" spans="1:34" x14ac:dyDescent="0.2">
      <c r="A111" s="3"/>
      <c r="B111" s="3"/>
      <c r="C111" s="3"/>
      <c r="D111" s="3"/>
      <c r="E111" s="3"/>
      <c r="F111" s="3"/>
      <c r="G111" s="3"/>
      <c r="H111" s="3"/>
      <c r="I111" s="3"/>
      <c r="J111" s="3"/>
      <c r="K111" s="46"/>
      <c r="L111" s="3"/>
      <c r="M111" s="3"/>
      <c r="N111" s="3"/>
      <c r="O111" s="3"/>
      <c r="P111" s="3"/>
      <c r="W111" s="3"/>
      <c r="X111" s="13"/>
      <c r="Y111" s="13"/>
      <c r="Z111" s="13"/>
      <c r="AA111" s="13"/>
      <c r="AB111" s="13"/>
      <c r="AC111" s="13"/>
      <c r="AD111" s="13"/>
      <c r="AE111" s="13"/>
      <c r="AF111" s="13"/>
      <c r="AG111" s="13"/>
    </row>
    <row r="112" spans="1:34" x14ac:dyDescent="0.2">
      <c r="A112" s="3"/>
      <c r="B112" s="3"/>
      <c r="C112" s="3"/>
      <c r="D112" s="3"/>
      <c r="E112" s="3"/>
      <c r="F112" s="3"/>
      <c r="G112" s="3"/>
      <c r="H112" s="3"/>
      <c r="I112" s="3"/>
      <c r="J112" s="3"/>
      <c r="K112" s="46"/>
      <c r="L112" s="3"/>
      <c r="M112" s="3"/>
      <c r="N112" s="3"/>
      <c r="O112" s="3"/>
      <c r="P112" s="3"/>
      <c r="W112" s="3"/>
      <c r="X112" s="13"/>
      <c r="Y112" s="13"/>
      <c r="Z112" s="13"/>
      <c r="AA112" s="13"/>
      <c r="AB112" s="13"/>
      <c r="AC112" s="13"/>
      <c r="AD112" s="3"/>
      <c r="AE112" s="3"/>
      <c r="AF112" s="3"/>
      <c r="AG112" s="3"/>
    </row>
    <row r="113" spans="1:33" x14ac:dyDescent="0.2">
      <c r="A113" s="3"/>
      <c r="B113" s="3"/>
      <c r="C113" s="3"/>
      <c r="D113" s="3"/>
      <c r="E113" s="3"/>
      <c r="F113" s="3"/>
      <c r="G113" s="3"/>
      <c r="H113" s="3"/>
      <c r="I113" s="3"/>
      <c r="J113" s="3"/>
      <c r="K113" s="46"/>
      <c r="L113" s="3"/>
      <c r="M113" s="3"/>
      <c r="N113" s="3"/>
      <c r="O113" s="3"/>
      <c r="P113" s="3"/>
      <c r="W113" s="3"/>
      <c r="X113" s="3" t="s">
        <v>62</v>
      </c>
      <c r="Y113" s="3"/>
      <c r="Z113" s="3"/>
      <c r="AA113" s="3"/>
      <c r="AB113" s="3"/>
      <c r="AC113" s="3"/>
      <c r="AD113" s="3"/>
      <c r="AE113" s="3"/>
      <c r="AF113" s="3"/>
      <c r="AG113" s="3"/>
    </row>
    <row r="114" spans="1:33" x14ac:dyDescent="0.2">
      <c r="A114" s="3"/>
      <c r="B114" s="3"/>
      <c r="C114" s="3"/>
      <c r="D114" s="3"/>
      <c r="E114" s="3"/>
      <c r="F114" s="3"/>
      <c r="G114" s="3"/>
      <c r="H114" s="3"/>
      <c r="I114" s="3"/>
      <c r="J114" s="3"/>
      <c r="K114" s="46"/>
      <c r="L114" s="3"/>
      <c r="M114" s="3"/>
      <c r="N114" s="3"/>
      <c r="O114" s="3"/>
      <c r="P114" s="3"/>
      <c r="W114" s="3"/>
      <c r="X114" s="194" t="e">
        <f>#REF!</f>
        <v>#REF!</v>
      </c>
      <c r="Y114" s="194"/>
      <c r="Z114" s="194" t="e">
        <f>IF(A6=0,"N/A",#REF!)</f>
        <v>#REF!</v>
      </c>
      <c r="AA114" s="194"/>
      <c r="AB114" s="194" t="str">
        <f>IF(C6=0,"N/A",A6)</f>
        <v>N/A</v>
      </c>
      <c r="AC114" s="194"/>
      <c r="AD114" s="194" t="str">
        <f>IF(E6=0,"N/A",C6)</f>
        <v>N/A</v>
      </c>
      <c r="AE114" s="194"/>
      <c r="AF114" s="194" t="str">
        <f>IF(G6=0,"N/A",E6)</f>
        <v>N/A</v>
      </c>
      <c r="AG114" s="194"/>
    </row>
    <row r="115" spans="1:33" x14ac:dyDescent="0.2">
      <c r="A115" s="3"/>
      <c r="B115" s="3"/>
      <c r="C115" s="3"/>
      <c r="D115" s="3"/>
      <c r="E115" s="3"/>
      <c r="F115" s="3"/>
      <c r="G115" s="3"/>
      <c r="H115" s="3"/>
      <c r="I115" s="3"/>
      <c r="J115" s="3"/>
      <c r="K115" s="46"/>
      <c r="L115" s="3"/>
      <c r="M115" s="3"/>
      <c r="N115" s="3"/>
      <c r="O115" s="3"/>
      <c r="P115" s="3"/>
      <c r="W115" s="3" t="s">
        <v>61</v>
      </c>
      <c r="X115" s="66" t="e">
        <f>#REF!</f>
        <v>#REF!</v>
      </c>
      <c r="Y115" s="66" t="e">
        <f>#REF!</f>
        <v>#REF!</v>
      </c>
      <c r="Z115" s="66" t="str">
        <f>IF(A7=0,"N/A",#REF!)</f>
        <v>N/A</v>
      </c>
      <c r="AA115" s="66" t="str">
        <f>IF(B7=0,"N/A",#REF!)</f>
        <v>N/A</v>
      </c>
      <c r="AB115" s="66">
        <f>IF(C7=0,"N/A",A7)</f>
        <v>0</v>
      </c>
      <c r="AC115" s="66" t="str">
        <f>IF(D7=0,"N/A",B7)</f>
        <v>N/A</v>
      </c>
      <c r="AD115" s="66" t="str">
        <f>IF(E7=0,"N/A",C7)</f>
        <v>N/A</v>
      </c>
      <c r="AE115" s="66">
        <f>IF(F7=0,"N/A",D7)</f>
        <v>0</v>
      </c>
      <c r="AF115" s="66" t="str">
        <f>IF(G7=0,"N/A",E7)</f>
        <v>N/A</v>
      </c>
      <c r="AG115" s="66" t="str">
        <f>IF(H7=0,"N/A",F7)</f>
        <v>Person-Months</v>
      </c>
    </row>
    <row r="116" spans="1:33" x14ac:dyDescent="0.2">
      <c r="A116" s="3"/>
      <c r="B116" s="3"/>
      <c r="C116" s="3"/>
      <c r="D116" s="3"/>
      <c r="E116" s="3"/>
      <c r="F116" s="3"/>
      <c r="G116" s="3"/>
      <c r="H116" s="3"/>
      <c r="I116" s="3"/>
      <c r="J116" s="3"/>
      <c r="K116" s="46"/>
      <c r="L116" s="3"/>
      <c r="M116" s="3"/>
      <c r="N116" s="3"/>
      <c r="O116" s="3"/>
      <c r="P116" s="3"/>
      <c r="W116" s="3" t="e">
        <f>IF(#REF!=0,"None",#REF!)</f>
        <v>#REF!</v>
      </c>
      <c r="X116" s="13" t="e">
        <f>(IF(OR(#REF!=0,#REF!=""),0,(IF(#REF!&lt;=25000,#REF!,25000))))</f>
        <v>#REF!</v>
      </c>
      <c r="Y116" s="13" t="e">
        <f>(IF(OR(#REF!=0,#REF!=""),0,(IF(#REF!&lt;=25000,#REF!,25000))))</f>
        <v>#REF!</v>
      </c>
      <c r="Z116" s="13">
        <f>IF(Z$115="N/A",0,IF(OR(#REF!=0,#REF!=""),0,(IF(#REF!+#REF!&lt;=25000,#REF!,25000-X116))))</f>
        <v>0</v>
      </c>
      <c r="AA116" s="13">
        <f>IF(AA$115="N/A",0,IF(OR(#REF!=0,#REF!=""),0,(IF(#REF!+#REF!&lt;=25000,#REF!,25000-Y116))))</f>
        <v>0</v>
      </c>
      <c r="AB116" s="13" t="e">
        <f>IF(AB$115="N/A",0,IF(OR(A62=0,A62=""),0,(IF(#REF!+#REF!+A62&lt;=25000,A62,25000-X116-Z116))))</f>
        <v>#REF!</v>
      </c>
      <c r="AC116" s="13">
        <f>IF(AC$115="N/A",0,IF(OR(B62=0,B62=""),0,(IF(#REF!+#REF!+B62&lt;=25000,B62,25000-Y116-AA116))))</f>
        <v>0</v>
      </c>
      <c r="AD116" s="13">
        <f>IF(AD$115="N/A",0,IF(OR(C62=0,C62=""),0,(IF(#REF!+#REF!+A62+C62&lt;=25000,C62,25000-X116-Z116-AB116))))</f>
        <v>0</v>
      </c>
      <c r="AE116" s="13">
        <f>IF(AE$115="N/A",0,IF(OR(D62=0,D62=""),0,(IF(#REF!+#REF!+B62+D62&lt;=25000,D62,25000-Y116-AA116-AC116))))</f>
        <v>0</v>
      </c>
      <c r="AF116" s="13">
        <f>IF(AF$115="N/A",0,IF(OR(E62=0,E62=""),0,(IF(#REF!+#REF!+A62+C62+E62&lt;=25000,E62,25000-X116-Z116-AB116-AD116))))</f>
        <v>0</v>
      </c>
      <c r="AG116" s="13">
        <f>IF(AG$115="N/A",0,IF(OR(F62=0,F62=""),0,(IF(#REF!+#REF!+B62+D62+F62&lt;=25000,F62,25000-Y116-AA116-AC116-AE116))))</f>
        <v>0</v>
      </c>
    </row>
    <row r="117" spans="1:33" x14ac:dyDescent="0.2">
      <c r="A117" s="3"/>
      <c r="B117" s="3"/>
      <c r="C117" s="3"/>
      <c r="D117" s="3"/>
      <c r="E117" s="3"/>
      <c r="F117" s="3"/>
      <c r="G117" s="3"/>
      <c r="H117" s="3"/>
      <c r="I117" s="3"/>
      <c r="J117" s="3"/>
      <c r="K117" s="46"/>
      <c r="L117" s="3"/>
      <c r="M117" s="3"/>
      <c r="N117" s="3"/>
      <c r="O117" s="3"/>
      <c r="P117" s="3"/>
      <c r="W117" s="3" t="e">
        <f>IF(#REF!=0,"None",#REF!)</f>
        <v>#REF!</v>
      </c>
      <c r="X117" s="13" t="e">
        <f>(IF(OR(#REF!=0,#REF!=""),0,(IF(#REF!&lt;=25000,#REF!,25000))))</f>
        <v>#REF!</v>
      </c>
      <c r="Y117" s="13" t="e">
        <f>(IF(OR(#REF!=0,#REF!=""),0,(IF(#REF!&lt;=25000,#REF!,25000))))</f>
        <v>#REF!</v>
      </c>
      <c r="Z117" s="13">
        <f>IF(Z$115="N/A",0,IF(OR(#REF!=0,#REF!=""),0,(IF(#REF!+#REF!&lt;=25000,#REF!,25000-X117))))</f>
        <v>0</v>
      </c>
      <c r="AA117" s="13">
        <f>IF(AA$115="N/A",0,IF(OR(#REF!=0,#REF!=""),0,(IF(#REF!+#REF!&lt;=25000,#REF!,25000-Y117))))</f>
        <v>0</v>
      </c>
      <c r="AB117" s="13" t="e">
        <f>IF(AB$115="N/A",0,IF(OR(A63=0,A63=""),0,(IF(#REF!+#REF!+A63&lt;=25000,A63,25000-X117-Z117))))</f>
        <v>#REF!</v>
      </c>
      <c r="AC117" s="13">
        <f>IF(AC$115="N/A",0,IF(OR(B63=0,B63=""),0,(IF(#REF!+#REF!+B63&lt;=25000,B63,25000-Y117-AA117))))</f>
        <v>0</v>
      </c>
      <c r="AD117" s="13">
        <f>IF(AD$115="N/A",0,IF(OR(C63=0,C63=""),0,(IF(#REF!+#REF!+A63+C63&lt;=25000,C63,25000-X117-Z117-AB117))))</f>
        <v>0</v>
      </c>
      <c r="AE117" s="13">
        <f>IF(AE$115="N/A",0,IF(OR(D63=0,D63=""),0,(IF(#REF!+#REF!+B63+D63&lt;=25000,D63,25000-Y117-AA117-AC117))))</f>
        <v>0</v>
      </c>
      <c r="AF117" s="13">
        <f>IF(AF$115="N/A",0,IF(OR(E63=0,E63=""),0,(IF(#REF!+#REF!+A63+C63+E63&lt;=25000,E63,25000-X117-Z117-AB117-AD117))))</f>
        <v>0</v>
      </c>
      <c r="AG117" s="13">
        <f>IF(AG$115="N/A",0,IF(OR(F63=0,F63=""),0,(IF(#REF!+#REF!+B63+D63+F63&lt;=25000,F63,25000-Y117-AA117-AC117-AE117))))</f>
        <v>0</v>
      </c>
    </row>
    <row r="118" spans="1:33" x14ac:dyDescent="0.2">
      <c r="A118" s="3"/>
      <c r="B118" s="3"/>
      <c r="C118" s="3"/>
      <c r="D118" s="3"/>
      <c r="E118" s="3"/>
      <c r="F118" s="3"/>
      <c r="G118" s="3"/>
      <c r="H118" s="3"/>
      <c r="I118" s="3"/>
      <c r="J118" s="3"/>
      <c r="K118" s="46"/>
      <c r="L118" s="3"/>
      <c r="M118" s="3"/>
      <c r="N118" s="3"/>
      <c r="O118" s="3"/>
      <c r="P118" s="3"/>
      <c r="W118" s="3" t="e">
        <f>IF(#REF!=0,"None",#REF!)</f>
        <v>#REF!</v>
      </c>
      <c r="X118" s="13" t="e">
        <f>(IF(OR(#REF!=0,#REF!=""),0,(IF(#REF!&lt;=25000,#REF!,25000))))</f>
        <v>#REF!</v>
      </c>
      <c r="Y118" s="13" t="e">
        <f>(IF(OR(#REF!=0,#REF!=""),0,(IF(#REF!&lt;=25000,#REF!,25000))))</f>
        <v>#REF!</v>
      </c>
      <c r="Z118" s="13">
        <f>IF(Z$115="N/A",0,IF(OR(#REF!=0,#REF!=""),0,(IF(#REF!+#REF!&lt;=25000,#REF!,25000-X118))))</f>
        <v>0</v>
      </c>
      <c r="AA118" s="13">
        <f>IF(AA$115="N/A",0,IF(OR(#REF!=0,#REF!=""),0,(IF(#REF!+#REF!&lt;=25000,#REF!,25000-Y118))))</f>
        <v>0</v>
      </c>
      <c r="AB118" s="13" t="e">
        <f>IF(AB$115="N/A",0,IF(OR(A64=0,A64=""),0,(IF(#REF!+#REF!+A64&lt;=25000,A64,25000-X118-Z118))))</f>
        <v>#REF!</v>
      </c>
      <c r="AC118" s="13">
        <f>IF(AC$115="N/A",0,IF(OR(B64=0,B64=""),0,(IF(#REF!+#REF!+B64&lt;=25000,B64,25000-Y118-AA118))))</f>
        <v>0</v>
      </c>
      <c r="AD118" s="13">
        <f>IF(AD$115="N/A",0,IF(OR(C64=0,C64=""),0,(IF(#REF!+#REF!+A64+C64&lt;=25000,C64,25000-X118-Z118-AB118))))</f>
        <v>0</v>
      </c>
      <c r="AE118" s="13">
        <f>IF(AE$115="N/A",0,IF(OR(D64=0,D64=""),0,(IF(#REF!+#REF!+B64+D64&lt;=25000,D64,25000-Y118-AA118-AC118))))</f>
        <v>0</v>
      </c>
      <c r="AF118" s="13">
        <f>IF(AF$115="N/A",0,IF(OR(E64=0,E64=""),0,(IF(#REF!+#REF!+A64+C64+E64&lt;=25000,E64,25000-X118-Z118-AB118-AD118))))</f>
        <v>0</v>
      </c>
      <c r="AG118" s="13">
        <f>IF(AG$115="N/A",0,IF(OR(F64=0,F64=""),0,(IF(#REF!+#REF!+B64+D64+F64&lt;=25000,F64,25000-Y118-AA118-AC118-AE118))))</f>
        <v>0</v>
      </c>
    </row>
    <row r="119" spans="1:33" x14ac:dyDescent="0.2">
      <c r="A119" s="3"/>
      <c r="B119" s="3"/>
      <c r="C119" s="3"/>
      <c r="D119" s="3"/>
      <c r="E119" s="3"/>
      <c r="F119" s="3"/>
      <c r="G119" s="3"/>
      <c r="H119" s="3"/>
      <c r="I119" s="3"/>
      <c r="J119" s="3"/>
      <c r="K119" s="46"/>
      <c r="L119" s="3"/>
      <c r="M119" s="3"/>
      <c r="N119" s="3"/>
      <c r="O119" s="3"/>
      <c r="P119" s="3"/>
      <c r="W119" s="3" t="e">
        <f>IF(#REF!=0,"None",#REF!)</f>
        <v>#REF!</v>
      </c>
      <c r="X119" s="13" t="e">
        <f>(IF(OR(#REF!=0,#REF!=""),0,(IF(#REF!&lt;=25000,#REF!,25000))))</f>
        <v>#REF!</v>
      </c>
      <c r="Y119" s="13" t="e">
        <f>(IF(OR(#REF!=0,#REF!=""),0,(IF(#REF!&lt;=25000,#REF!,25000))))</f>
        <v>#REF!</v>
      </c>
      <c r="Z119" s="13">
        <f>IF(Z$115="N/A",0,IF(OR(#REF!=0,#REF!=""),0,(IF(#REF!+#REF!&lt;=25000,#REF!,25000-X119))))</f>
        <v>0</v>
      </c>
      <c r="AA119" s="13">
        <f>IF(AA$115="N/A",0,IF(OR(#REF!=0,#REF!=""),0,(IF(#REF!+#REF!&lt;=25000,#REF!,25000-Y119))))</f>
        <v>0</v>
      </c>
      <c r="AB119" s="13" t="e">
        <f>IF(AB$115="N/A",0,IF(OR(A65=0,A65=""),0,(IF(#REF!+#REF!+A65&lt;=25000,A65,25000-X119-Z119))))</f>
        <v>#REF!</v>
      </c>
      <c r="AC119" s="13">
        <f>IF(AC$115="N/A",0,IF(OR(B65=0,B65=""),0,(IF(#REF!+#REF!+B65&lt;=25000,B65,25000-Y119-AA119))))</f>
        <v>0</v>
      </c>
      <c r="AD119" s="13">
        <f>IF(AD$115="N/A",0,IF(OR(C65=0,C65=""),0,(IF(#REF!+#REF!+A65+C65&lt;=25000,C65,25000-X119-Z119-AB119))))</f>
        <v>0</v>
      </c>
      <c r="AE119" s="13">
        <f>IF(AE$115="N/A",0,IF(OR(D65=0,D65=""),0,(IF(#REF!+#REF!+B65+D65&lt;=25000,D65,25000-Y119-AA119-AC119))))</f>
        <v>0</v>
      </c>
      <c r="AF119" s="13">
        <f>IF(AF$115="N/A",0,IF(OR(E65=0,E65=""),0,(IF(#REF!+#REF!+A65+C65+E65&lt;=25000,E65,25000-X119-Z119-AB119-AD119))))</f>
        <v>0</v>
      </c>
      <c r="AG119" s="13">
        <f>IF(AG$115="N/A",0,IF(OR(F65=0,F65=""),0,(IF(#REF!+#REF!+B65+D65+F65&lt;=25000,F65,25000-Y119-AA119-AC119-AE119))))</f>
        <v>0</v>
      </c>
    </row>
    <row r="120" spans="1:33" ht="15.75" thickBot="1" x14ac:dyDescent="0.25">
      <c r="A120" s="3"/>
      <c r="B120" s="3"/>
      <c r="C120" s="3"/>
      <c r="D120" s="3"/>
      <c r="E120" s="3"/>
      <c r="F120" s="3"/>
      <c r="G120" s="3"/>
      <c r="H120" s="3"/>
      <c r="I120" s="3"/>
      <c r="J120" s="3"/>
      <c r="K120" s="46"/>
      <c r="L120" s="3"/>
      <c r="M120" s="3"/>
      <c r="N120" s="3"/>
      <c r="O120" s="3"/>
      <c r="P120" s="3"/>
      <c r="W120" s="3"/>
      <c r="X120" s="31" t="e">
        <f t="shared" ref="X120:AG120" si="44">SUM(X116:X119)</f>
        <v>#REF!</v>
      </c>
      <c r="Y120" s="31" t="e">
        <f t="shared" si="44"/>
        <v>#REF!</v>
      </c>
      <c r="Z120" s="31">
        <f t="shared" si="44"/>
        <v>0</v>
      </c>
      <c r="AA120" s="31">
        <f t="shared" si="44"/>
        <v>0</v>
      </c>
      <c r="AB120" s="31" t="e">
        <f t="shared" si="44"/>
        <v>#REF!</v>
      </c>
      <c r="AC120" s="31">
        <f t="shared" si="44"/>
        <v>0</v>
      </c>
      <c r="AD120" s="31">
        <f t="shared" si="44"/>
        <v>0</v>
      </c>
      <c r="AE120" s="31">
        <f t="shared" si="44"/>
        <v>0</v>
      </c>
      <c r="AF120" s="31">
        <f t="shared" si="44"/>
        <v>0</v>
      </c>
      <c r="AG120" s="31">
        <f t="shared" si="44"/>
        <v>0</v>
      </c>
    </row>
    <row r="121" spans="1:33" ht="15.75" thickTop="1" x14ac:dyDescent="0.2">
      <c r="A121" s="3"/>
      <c r="B121" s="3"/>
      <c r="C121" s="3"/>
      <c r="D121" s="3"/>
      <c r="E121" s="3"/>
      <c r="F121" s="3"/>
      <c r="G121" s="3"/>
      <c r="H121" s="3"/>
      <c r="I121" s="3"/>
      <c r="J121" s="3"/>
      <c r="K121" s="46"/>
      <c r="L121" s="3"/>
      <c r="M121" s="3"/>
      <c r="N121" s="3"/>
      <c r="O121" s="3"/>
      <c r="P121" s="3"/>
    </row>
    <row r="122" spans="1:33" x14ac:dyDescent="0.2">
      <c r="A122" s="3"/>
      <c r="B122" s="3"/>
      <c r="C122" s="3"/>
      <c r="D122" s="3"/>
      <c r="E122" s="3"/>
      <c r="F122" s="3"/>
      <c r="G122" s="3"/>
      <c r="H122" s="3"/>
      <c r="I122" s="3"/>
      <c r="J122" s="3"/>
      <c r="K122" s="46"/>
      <c r="L122" s="3"/>
      <c r="M122" s="3"/>
      <c r="N122" s="3"/>
      <c r="O122" s="3"/>
      <c r="P122" s="3"/>
    </row>
    <row r="123" spans="1:33" x14ac:dyDescent="0.2">
      <c r="A123" s="3"/>
      <c r="B123" s="3"/>
      <c r="C123" s="3"/>
      <c r="D123" s="3"/>
      <c r="E123" s="3"/>
      <c r="F123" s="3"/>
      <c r="G123" s="3"/>
      <c r="H123" s="3"/>
      <c r="I123" s="3"/>
      <c r="J123" s="3"/>
      <c r="K123" s="46"/>
      <c r="L123" s="3"/>
      <c r="M123" s="3"/>
      <c r="N123" s="3"/>
      <c r="O123" s="3"/>
      <c r="P123" s="3"/>
    </row>
    <row r="124" spans="1:33" x14ac:dyDescent="0.2">
      <c r="A124" s="3"/>
      <c r="B124" s="3"/>
      <c r="C124" s="3"/>
      <c r="D124" s="3"/>
      <c r="E124" s="3"/>
      <c r="F124" s="3"/>
      <c r="G124" s="3"/>
      <c r="H124" s="3"/>
      <c r="I124" s="3"/>
      <c r="J124" s="3"/>
      <c r="K124" s="46"/>
      <c r="L124" s="3"/>
      <c r="M124" s="3"/>
      <c r="N124" s="3"/>
      <c r="O124" s="3"/>
      <c r="P124" s="3"/>
    </row>
    <row r="125" spans="1:33" x14ac:dyDescent="0.2">
      <c r="A125" s="3"/>
      <c r="B125" s="3"/>
      <c r="C125" s="3"/>
      <c r="D125" s="3"/>
      <c r="E125" s="3"/>
      <c r="F125" s="3"/>
      <c r="G125" s="3"/>
      <c r="H125" s="3"/>
      <c r="I125" s="3"/>
      <c r="J125" s="3"/>
      <c r="K125" s="46"/>
      <c r="L125" s="3"/>
      <c r="M125" s="3"/>
      <c r="N125" s="3"/>
      <c r="O125" s="3"/>
      <c r="P125" s="3"/>
    </row>
    <row r="126" spans="1:33" x14ac:dyDescent="0.2">
      <c r="A126" s="3"/>
      <c r="B126" s="3"/>
      <c r="C126" s="3"/>
      <c r="D126" s="3"/>
      <c r="E126" s="3"/>
      <c r="F126" s="3"/>
      <c r="G126" s="3"/>
      <c r="H126" s="3"/>
      <c r="I126" s="3"/>
      <c r="J126" s="3"/>
      <c r="K126" s="46"/>
      <c r="L126" s="3"/>
      <c r="M126" s="3"/>
      <c r="N126" s="3"/>
      <c r="O126" s="3"/>
      <c r="P126" s="3"/>
    </row>
    <row r="127" spans="1:33" x14ac:dyDescent="0.2">
      <c r="A127" s="3"/>
      <c r="B127" s="3"/>
      <c r="C127" s="3"/>
      <c r="D127" s="3"/>
      <c r="E127" s="3"/>
      <c r="F127" s="3"/>
      <c r="G127" s="3"/>
      <c r="H127" s="3"/>
      <c r="I127" s="3"/>
      <c r="J127" s="3"/>
      <c r="K127" s="46"/>
      <c r="L127" s="3"/>
      <c r="M127" s="3"/>
      <c r="N127" s="3"/>
      <c r="O127" s="3"/>
      <c r="P127" s="3"/>
    </row>
    <row r="128" spans="1:33" x14ac:dyDescent="0.2">
      <c r="A128" s="3"/>
      <c r="B128" s="3"/>
      <c r="C128" s="3"/>
      <c r="D128" s="3"/>
      <c r="E128" s="3"/>
      <c r="F128" s="3"/>
      <c r="G128" s="3"/>
      <c r="H128" s="3"/>
      <c r="I128" s="3"/>
      <c r="J128" s="3"/>
      <c r="K128" s="46"/>
      <c r="L128" s="3"/>
      <c r="M128" s="3"/>
      <c r="N128" s="3"/>
      <c r="O128" s="3"/>
      <c r="P128" s="3"/>
    </row>
    <row r="129" spans="1:16" x14ac:dyDescent="0.2">
      <c r="A129" s="3"/>
      <c r="B129" s="3"/>
      <c r="C129" s="3"/>
      <c r="D129" s="3"/>
      <c r="E129" s="3"/>
      <c r="F129" s="3"/>
      <c r="G129" s="3"/>
      <c r="H129" s="3"/>
      <c r="I129" s="3"/>
      <c r="J129" s="3"/>
      <c r="K129" s="46"/>
      <c r="L129" s="3"/>
      <c r="M129" s="3"/>
      <c r="N129" s="3"/>
      <c r="O129" s="3"/>
      <c r="P129" s="3"/>
    </row>
    <row r="130" spans="1:16" x14ac:dyDescent="0.2">
      <c r="A130" s="3"/>
      <c r="B130" s="3"/>
      <c r="C130" s="3"/>
      <c r="D130" s="3"/>
      <c r="E130" s="3"/>
      <c r="F130" s="3"/>
      <c r="G130" s="3"/>
      <c r="H130" s="3"/>
      <c r="I130" s="3"/>
      <c r="J130" s="3"/>
      <c r="K130" s="46"/>
      <c r="L130" s="3"/>
      <c r="M130" s="3"/>
      <c r="N130" s="3"/>
      <c r="O130" s="3"/>
      <c r="P130" s="3"/>
    </row>
    <row r="131" spans="1:16" x14ac:dyDescent="0.2">
      <c r="A131" s="3"/>
      <c r="B131" s="3"/>
      <c r="C131" s="3"/>
      <c r="D131" s="3"/>
      <c r="E131" s="3"/>
      <c r="F131" s="3"/>
      <c r="G131" s="3"/>
      <c r="H131" s="3"/>
      <c r="I131" s="3"/>
      <c r="J131" s="3"/>
      <c r="K131" s="46"/>
      <c r="L131" s="3"/>
      <c r="M131" s="3"/>
      <c r="N131" s="3"/>
      <c r="O131" s="3"/>
      <c r="P131" s="3"/>
    </row>
    <row r="132" spans="1:16" x14ac:dyDescent="0.2">
      <c r="A132" s="3"/>
      <c r="B132" s="3"/>
      <c r="C132" s="3"/>
      <c r="D132" s="3"/>
      <c r="E132" s="3"/>
      <c r="F132" s="3"/>
      <c r="G132" s="3"/>
      <c r="H132" s="3"/>
      <c r="I132" s="3"/>
      <c r="J132" s="3"/>
      <c r="K132" s="46"/>
      <c r="L132" s="3"/>
      <c r="M132" s="3"/>
      <c r="N132" s="3"/>
      <c r="O132" s="3"/>
      <c r="P132" s="3"/>
    </row>
    <row r="133" spans="1:16" x14ac:dyDescent="0.2">
      <c r="A133" s="3"/>
      <c r="B133" s="3"/>
      <c r="C133" s="3"/>
      <c r="D133" s="3"/>
      <c r="E133" s="3"/>
      <c r="F133" s="3"/>
      <c r="G133" s="3"/>
      <c r="H133" s="3"/>
      <c r="I133" s="3"/>
      <c r="J133" s="3"/>
      <c r="K133" s="46"/>
      <c r="L133" s="3"/>
      <c r="M133" s="3"/>
      <c r="N133" s="3"/>
      <c r="O133" s="3"/>
      <c r="P133" s="3"/>
    </row>
    <row r="134" spans="1:16" x14ac:dyDescent="0.2">
      <c r="A134" s="3"/>
      <c r="B134" s="3"/>
      <c r="C134" s="3"/>
      <c r="D134" s="3"/>
      <c r="E134" s="3"/>
      <c r="F134" s="3"/>
      <c r="G134" s="3"/>
      <c r="H134" s="3"/>
      <c r="I134" s="3"/>
      <c r="J134" s="3"/>
      <c r="K134" s="46"/>
      <c r="L134" s="3"/>
      <c r="M134" s="3"/>
      <c r="N134" s="3"/>
      <c r="O134" s="3"/>
      <c r="P134" s="3"/>
    </row>
    <row r="135" spans="1:16" x14ac:dyDescent="0.2">
      <c r="A135" s="3"/>
      <c r="B135" s="3"/>
      <c r="C135" s="3"/>
      <c r="D135" s="3"/>
      <c r="E135" s="3"/>
      <c r="F135" s="3"/>
      <c r="G135" s="3"/>
      <c r="H135" s="3"/>
      <c r="I135" s="3"/>
      <c r="J135" s="3"/>
      <c r="K135" s="46"/>
      <c r="L135" s="3"/>
      <c r="M135" s="3"/>
      <c r="N135" s="3"/>
      <c r="O135" s="3"/>
      <c r="P135" s="3"/>
    </row>
    <row r="136" spans="1:16" x14ac:dyDescent="0.2">
      <c r="A136" s="3"/>
      <c r="B136" s="3"/>
      <c r="C136" s="3"/>
      <c r="D136" s="3"/>
      <c r="E136" s="3"/>
      <c r="F136" s="3"/>
      <c r="G136" s="3"/>
      <c r="H136" s="3"/>
      <c r="I136" s="3"/>
      <c r="J136" s="3"/>
      <c r="K136" s="46"/>
      <c r="L136" s="3"/>
      <c r="M136" s="3"/>
      <c r="N136" s="3"/>
      <c r="O136" s="3"/>
      <c r="P136" s="3"/>
    </row>
    <row r="137" spans="1:16" x14ac:dyDescent="0.2">
      <c r="A137" s="3"/>
      <c r="B137" s="3"/>
      <c r="C137" s="3"/>
      <c r="D137" s="3"/>
      <c r="E137" s="3"/>
      <c r="F137" s="3"/>
      <c r="G137" s="3"/>
      <c r="H137" s="3"/>
      <c r="I137" s="3"/>
      <c r="J137" s="3"/>
      <c r="K137" s="46"/>
      <c r="L137" s="3"/>
      <c r="M137" s="3"/>
      <c r="N137" s="3"/>
      <c r="O137" s="3"/>
      <c r="P137" s="3"/>
    </row>
    <row r="138" spans="1:16" x14ac:dyDescent="0.2">
      <c r="A138" s="3"/>
      <c r="B138" s="3"/>
      <c r="C138" s="3"/>
      <c r="D138" s="3"/>
      <c r="E138" s="3"/>
      <c r="F138" s="3"/>
      <c r="G138" s="3"/>
      <c r="H138" s="3"/>
      <c r="I138" s="3"/>
      <c r="J138" s="3"/>
      <c r="K138" s="46"/>
      <c r="L138" s="3"/>
      <c r="M138" s="3"/>
      <c r="N138" s="3"/>
      <c r="O138" s="3"/>
      <c r="P138" s="3"/>
    </row>
    <row r="139" spans="1:16" x14ac:dyDescent="0.2">
      <c r="A139" s="3"/>
      <c r="B139" s="3"/>
      <c r="C139" s="3"/>
      <c r="D139" s="3"/>
      <c r="E139" s="3"/>
      <c r="F139" s="3"/>
      <c r="G139" s="3"/>
      <c r="H139" s="3"/>
      <c r="I139" s="3"/>
      <c r="J139" s="3"/>
      <c r="K139" s="46"/>
      <c r="L139" s="3"/>
      <c r="M139" s="3"/>
      <c r="N139" s="3"/>
      <c r="O139" s="3"/>
      <c r="P139" s="3"/>
    </row>
    <row r="140" spans="1:16" x14ac:dyDescent="0.2">
      <c r="A140" s="3"/>
      <c r="B140" s="3"/>
      <c r="C140" s="3"/>
      <c r="D140" s="3"/>
      <c r="E140" s="3"/>
      <c r="F140" s="3"/>
      <c r="G140" s="3"/>
      <c r="H140" s="3"/>
      <c r="I140" s="3"/>
      <c r="J140" s="3"/>
      <c r="K140" s="46"/>
      <c r="L140" s="3"/>
      <c r="M140" s="3"/>
      <c r="N140" s="3"/>
      <c r="O140" s="3"/>
      <c r="P140" s="3"/>
    </row>
    <row r="141" spans="1:16" x14ac:dyDescent="0.2">
      <c r="A141" s="3"/>
      <c r="B141" s="3"/>
      <c r="C141" s="3"/>
      <c r="D141" s="3"/>
      <c r="E141" s="3"/>
      <c r="F141" s="3"/>
      <c r="G141" s="3"/>
      <c r="H141" s="3"/>
      <c r="I141" s="3"/>
      <c r="J141" s="3"/>
      <c r="K141" s="46"/>
      <c r="L141" s="3"/>
      <c r="M141" s="3"/>
      <c r="N141" s="3"/>
      <c r="O141" s="3"/>
      <c r="P141" s="3"/>
    </row>
    <row r="142" spans="1:16" x14ac:dyDescent="0.2">
      <c r="A142" s="3"/>
      <c r="B142" s="3"/>
      <c r="C142" s="3"/>
      <c r="D142" s="3"/>
      <c r="E142" s="3"/>
      <c r="F142" s="3"/>
      <c r="G142" s="3"/>
      <c r="H142" s="3"/>
      <c r="I142" s="3"/>
      <c r="J142" s="3"/>
      <c r="K142" s="46"/>
      <c r="L142" s="3"/>
      <c r="M142" s="3"/>
      <c r="N142" s="3"/>
      <c r="O142" s="3"/>
      <c r="P142" s="3"/>
    </row>
    <row r="143" spans="1:16" x14ac:dyDescent="0.2">
      <c r="A143" s="3"/>
      <c r="B143" s="3"/>
      <c r="C143" s="3"/>
      <c r="D143" s="3"/>
      <c r="E143" s="3"/>
      <c r="F143" s="3"/>
      <c r="G143" s="3"/>
      <c r="H143" s="3"/>
      <c r="I143" s="3"/>
      <c r="J143" s="3"/>
      <c r="K143" s="46"/>
      <c r="L143" s="3"/>
      <c r="M143" s="3"/>
      <c r="N143" s="3"/>
      <c r="O143" s="3"/>
      <c r="P143" s="3"/>
    </row>
    <row r="144" spans="1:16" x14ac:dyDescent="0.2">
      <c r="A144" s="3"/>
      <c r="B144" s="3"/>
      <c r="C144" s="3"/>
      <c r="D144" s="3"/>
      <c r="E144" s="3"/>
      <c r="F144" s="3"/>
      <c r="G144" s="3"/>
      <c r="H144" s="3"/>
      <c r="I144" s="3"/>
      <c r="J144" s="3"/>
      <c r="K144" s="46"/>
      <c r="L144" s="3"/>
      <c r="M144" s="3"/>
      <c r="N144" s="3"/>
      <c r="O144" s="3"/>
      <c r="P144" s="3"/>
    </row>
    <row r="145" spans="1:16" x14ac:dyDescent="0.2">
      <c r="A145" s="3"/>
      <c r="B145" s="3"/>
      <c r="C145" s="3"/>
      <c r="D145" s="3"/>
      <c r="E145" s="3"/>
      <c r="F145" s="3"/>
      <c r="G145" s="3"/>
      <c r="H145" s="3"/>
      <c r="I145" s="3"/>
      <c r="J145" s="3"/>
      <c r="K145" s="46"/>
      <c r="L145" s="3"/>
      <c r="M145" s="3"/>
      <c r="N145" s="3"/>
      <c r="O145" s="3"/>
      <c r="P145" s="3"/>
    </row>
    <row r="146" spans="1:16" x14ac:dyDescent="0.2">
      <c r="A146" s="3"/>
      <c r="B146" s="3"/>
      <c r="C146" s="3"/>
      <c r="D146" s="3"/>
      <c r="E146" s="3"/>
      <c r="F146" s="3"/>
      <c r="G146" s="3"/>
      <c r="H146" s="3"/>
      <c r="I146" s="3"/>
      <c r="J146" s="3"/>
      <c r="K146" s="46"/>
      <c r="L146" s="3"/>
      <c r="M146" s="3"/>
      <c r="N146" s="3"/>
      <c r="O146" s="3"/>
      <c r="P146" s="3"/>
    </row>
    <row r="147" spans="1:16" x14ac:dyDescent="0.2">
      <c r="A147" s="3"/>
      <c r="B147" s="3"/>
      <c r="C147" s="3"/>
      <c r="D147" s="3"/>
      <c r="E147" s="3"/>
      <c r="F147" s="3"/>
      <c r="G147" s="3"/>
      <c r="H147" s="3"/>
      <c r="I147" s="3"/>
      <c r="J147" s="3"/>
      <c r="K147" s="46"/>
      <c r="L147" s="3"/>
      <c r="M147" s="3"/>
      <c r="N147" s="3"/>
      <c r="O147" s="3"/>
      <c r="P147" s="3"/>
    </row>
    <row r="148" spans="1:16" x14ac:dyDescent="0.2">
      <c r="A148" s="3"/>
      <c r="B148" s="3"/>
      <c r="C148" s="3"/>
      <c r="D148" s="3"/>
      <c r="E148" s="3"/>
      <c r="F148" s="3"/>
      <c r="G148" s="3"/>
      <c r="H148" s="3"/>
      <c r="I148" s="3"/>
      <c r="J148" s="3"/>
      <c r="K148" s="46"/>
      <c r="L148" s="3"/>
      <c r="M148" s="3"/>
      <c r="N148" s="3"/>
      <c r="O148" s="3"/>
      <c r="P148" s="3"/>
    </row>
    <row r="149" spans="1:16" x14ac:dyDescent="0.2">
      <c r="A149" s="3"/>
      <c r="B149" s="3"/>
      <c r="C149" s="3"/>
      <c r="D149" s="3"/>
      <c r="E149" s="3"/>
      <c r="F149" s="3"/>
      <c r="G149" s="3"/>
      <c r="H149" s="3"/>
      <c r="I149" s="3"/>
      <c r="J149" s="3"/>
      <c r="K149" s="46"/>
      <c r="L149" s="3"/>
      <c r="M149" s="3"/>
      <c r="N149" s="3"/>
      <c r="O149" s="3"/>
      <c r="P149" s="3"/>
    </row>
    <row r="150" spans="1:16" x14ac:dyDescent="0.2">
      <c r="A150" s="3"/>
      <c r="B150" s="3"/>
      <c r="C150" s="3"/>
      <c r="D150" s="3"/>
      <c r="E150" s="3"/>
      <c r="F150" s="3"/>
      <c r="G150" s="3"/>
      <c r="H150" s="3"/>
      <c r="I150" s="3"/>
      <c r="J150" s="3"/>
      <c r="K150" s="46"/>
      <c r="L150" s="3"/>
      <c r="M150" s="3"/>
      <c r="N150" s="3"/>
      <c r="O150" s="3"/>
      <c r="P150" s="3"/>
    </row>
    <row r="151" spans="1:16" x14ac:dyDescent="0.2">
      <c r="A151" s="3"/>
      <c r="B151" s="3"/>
      <c r="C151" s="3"/>
      <c r="D151" s="3"/>
      <c r="E151" s="3"/>
      <c r="F151" s="3"/>
      <c r="G151" s="3"/>
      <c r="H151" s="3"/>
      <c r="I151" s="3"/>
      <c r="J151" s="3"/>
      <c r="K151" s="46"/>
      <c r="L151" s="3"/>
      <c r="M151" s="3"/>
      <c r="N151" s="3"/>
      <c r="O151" s="3"/>
      <c r="P151" s="3"/>
    </row>
    <row r="152" spans="1:16" x14ac:dyDescent="0.2">
      <c r="A152" s="3"/>
      <c r="B152" s="3"/>
      <c r="C152" s="3"/>
      <c r="D152" s="3"/>
      <c r="E152" s="3"/>
      <c r="F152" s="3"/>
      <c r="G152" s="3"/>
      <c r="H152" s="3"/>
      <c r="I152" s="3"/>
      <c r="J152" s="3"/>
      <c r="K152" s="46"/>
      <c r="L152" s="3"/>
      <c r="M152" s="3"/>
      <c r="N152" s="3"/>
      <c r="O152" s="3"/>
      <c r="P152" s="3"/>
    </row>
    <row r="153" spans="1:16" x14ac:dyDescent="0.2">
      <c r="A153" s="3"/>
      <c r="B153" s="3"/>
      <c r="C153" s="3"/>
      <c r="D153" s="3"/>
      <c r="E153" s="3"/>
      <c r="F153" s="3"/>
      <c r="G153" s="3"/>
      <c r="H153" s="3"/>
      <c r="I153" s="3"/>
      <c r="J153" s="3"/>
      <c r="K153" s="46"/>
      <c r="L153" s="3"/>
      <c r="M153" s="3"/>
      <c r="N153" s="3"/>
      <c r="O153" s="3"/>
      <c r="P153" s="3"/>
    </row>
    <row r="154" spans="1:16" x14ac:dyDescent="0.2">
      <c r="A154" s="3"/>
      <c r="B154" s="3"/>
      <c r="C154" s="3"/>
      <c r="D154" s="3"/>
      <c r="E154" s="3"/>
      <c r="F154" s="3"/>
      <c r="G154" s="3"/>
      <c r="H154" s="3"/>
      <c r="I154" s="3"/>
      <c r="J154" s="3"/>
      <c r="K154" s="46"/>
      <c r="L154" s="3"/>
      <c r="M154" s="3"/>
      <c r="N154" s="3"/>
      <c r="O154" s="3"/>
      <c r="P154" s="3"/>
    </row>
    <row r="155" spans="1:16" x14ac:dyDescent="0.2">
      <c r="A155" s="3"/>
      <c r="B155" s="3"/>
      <c r="C155" s="3"/>
      <c r="D155" s="3"/>
      <c r="E155" s="3"/>
      <c r="F155" s="3"/>
      <c r="G155" s="3"/>
      <c r="H155" s="3"/>
      <c r="I155" s="3"/>
      <c r="J155" s="3"/>
      <c r="K155" s="46"/>
      <c r="L155" s="3"/>
      <c r="M155" s="3"/>
      <c r="N155" s="3"/>
      <c r="O155" s="3"/>
      <c r="P155" s="3"/>
    </row>
    <row r="156" spans="1:16" x14ac:dyDescent="0.2">
      <c r="A156" s="3"/>
      <c r="B156" s="3"/>
      <c r="C156" s="3"/>
      <c r="D156" s="3"/>
      <c r="E156" s="3"/>
      <c r="F156" s="3"/>
      <c r="G156" s="3"/>
      <c r="H156" s="3"/>
      <c r="I156" s="3"/>
      <c r="J156" s="3"/>
      <c r="K156" s="46"/>
      <c r="L156" s="3"/>
      <c r="M156" s="3"/>
      <c r="N156" s="3"/>
      <c r="O156" s="3"/>
      <c r="P156" s="3"/>
    </row>
    <row r="157" spans="1:16" x14ac:dyDescent="0.2">
      <c r="A157" s="3"/>
      <c r="B157" s="3"/>
      <c r="C157" s="3"/>
      <c r="D157" s="3"/>
      <c r="E157" s="3"/>
      <c r="F157" s="3"/>
      <c r="G157" s="3"/>
      <c r="H157" s="3"/>
      <c r="I157" s="3"/>
      <c r="J157" s="3"/>
      <c r="K157" s="46"/>
      <c r="L157" s="3"/>
      <c r="M157" s="3"/>
      <c r="N157" s="3"/>
      <c r="O157" s="3"/>
      <c r="P157" s="3"/>
    </row>
    <row r="158" spans="1:16" x14ac:dyDescent="0.2">
      <c r="A158" s="3"/>
      <c r="B158" s="3"/>
      <c r="C158" s="3"/>
      <c r="D158" s="3"/>
      <c r="E158" s="3"/>
      <c r="F158" s="3"/>
      <c r="G158" s="3"/>
      <c r="H158" s="3"/>
      <c r="I158" s="3"/>
      <c r="J158" s="3"/>
      <c r="K158" s="46"/>
      <c r="L158" s="3"/>
      <c r="M158" s="3"/>
      <c r="N158" s="3"/>
      <c r="O158" s="3"/>
      <c r="P158" s="3"/>
    </row>
    <row r="159" spans="1:16" x14ac:dyDescent="0.2">
      <c r="A159" s="3"/>
      <c r="B159" s="3"/>
      <c r="C159" s="3"/>
      <c r="D159" s="3"/>
      <c r="E159" s="3"/>
      <c r="F159" s="3"/>
      <c r="G159" s="3"/>
      <c r="H159" s="3"/>
      <c r="I159" s="3"/>
      <c r="J159" s="3"/>
      <c r="K159" s="46"/>
      <c r="L159" s="3"/>
      <c r="M159" s="3"/>
      <c r="N159" s="3"/>
      <c r="O159" s="3"/>
      <c r="P159" s="3"/>
    </row>
    <row r="160" spans="1:16" x14ac:dyDescent="0.2">
      <c r="A160" s="3"/>
      <c r="B160" s="3"/>
      <c r="C160" s="3"/>
      <c r="D160" s="3"/>
      <c r="E160" s="3"/>
      <c r="F160" s="3"/>
      <c r="G160" s="3"/>
      <c r="H160" s="3"/>
      <c r="I160" s="3"/>
      <c r="J160" s="3"/>
      <c r="K160" s="46"/>
      <c r="L160" s="3"/>
      <c r="M160" s="3"/>
      <c r="N160" s="3"/>
      <c r="O160" s="3"/>
      <c r="P160" s="3"/>
    </row>
    <row r="161" spans="1:16" x14ac:dyDescent="0.2">
      <c r="A161" s="3"/>
      <c r="B161" s="3"/>
      <c r="C161" s="3"/>
      <c r="D161" s="3"/>
      <c r="E161" s="3"/>
      <c r="F161" s="3"/>
      <c r="G161" s="3"/>
      <c r="H161" s="3"/>
      <c r="I161" s="3"/>
      <c r="J161" s="3"/>
      <c r="K161" s="46"/>
      <c r="L161" s="3"/>
      <c r="M161" s="3"/>
      <c r="N161" s="3"/>
      <c r="O161" s="3"/>
      <c r="P161" s="3"/>
    </row>
    <row r="162" spans="1:16" x14ac:dyDescent="0.2">
      <c r="A162" s="3"/>
      <c r="B162" s="3"/>
      <c r="C162" s="3"/>
      <c r="D162" s="3"/>
      <c r="E162" s="3"/>
      <c r="F162" s="3"/>
      <c r="G162" s="3"/>
      <c r="H162" s="3"/>
      <c r="I162" s="3"/>
      <c r="J162" s="3"/>
      <c r="K162" s="46"/>
      <c r="L162" s="3"/>
      <c r="M162" s="3"/>
      <c r="N162" s="3"/>
      <c r="O162" s="3"/>
      <c r="P162" s="3"/>
    </row>
    <row r="163" spans="1:16" x14ac:dyDescent="0.2">
      <c r="A163" s="3"/>
      <c r="B163" s="3"/>
      <c r="C163" s="3"/>
      <c r="D163" s="3"/>
      <c r="E163" s="3"/>
      <c r="F163" s="3"/>
      <c r="G163" s="3"/>
      <c r="H163" s="3"/>
      <c r="I163" s="3"/>
      <c r="J163" s="3"/>
      <c r="K163" s="46"/>
      <c r="L163" s="3"/>
      <c r="M163" s="3"/>
      <c r="N163" s="3"/>
      <c r="O163" s="3"/>
      <c r="P163" s="3"/>
    </row>
    <row r="164" spans="1:16" x14ac:dyDescent="0.2">
      <c r="A164" s="3"/>
      <c r="B164" s="3"/>
      <c r="C164" s="3"/>
      <c r="D164" s="3"/>
      <c r="E164" s="3"/>
      <c r="F164" s="3"/>
      <c r="G164" s="3"/>
      <c r="H164" s="3"/>
      <c r="I164" s="3"/>
      <c r="J164" s="3"/>
      <c r="K164" s="46"/>
      <c r="L164" s="3"/>
      <c r="M164" s="3"/>
      <c r="N164" s="3"/>
      <c r="O164" s="3"/>
      <c r="P164" s="3"/>
    </row>
    <row r="165" spans="1:16" x14ac:dyDescent="0.2">
      <c r="A165" s="3"/>
      <c r="B165" s="3"/>
      <c r="C165" s="3"/>
      <c r="D165" s="3"/>
      <c r="E165" s="3"/>
      <c r="F165" s="3"/>
      <c r="G165" s="3"/>
      <c r="H165" s="3"/>
      <c r="I165" s="3"/>
      <c r="J165" s="3"/>
      <c r="K165" s="46"/>
      <c r="L165" s="3"/>
      <c r="M165" s="3"/>
      <c r="N165" s="3"/>
      <c r="O165" s="3"/>
      <c r="P165" s="3"/>
    </row>
    <row r="166" spans="1:16" x14ac:dyDescent="0.2">
      <c r="A166" s="3"/>
      <c r="B166" s="3"/>
      <c r="C166" s="3"/>
      <c r="D166" s="3"/>
      <c r="E166" s="3"/>
      <c r="F166" s="3"/>
      <c r="G166" s="3"/>
      <c r="H166" s="3"/>
      <c r="I166" s="3"/>
      <c r="J166" s="3"/>
      <c r="K166" s="46"/>
      <c r="L166" s="3"/>
      <c r="M166" s="3"/>
      <c r="N166" s="3"/>
      <c r="O166" s="3"/>
      <c r="P166" s="3"/>
    </row>
    <row r="167" spans="1:16" x14ac:dyDescent="0.2">
      <c r="A167" s="3"/>
      <c r="B167" s="3"/>
      <c r="C167" s="3"/>
      <c r="D167" s="3"/>
      <c r="E167" s="3"/>
      <c r="F167" s="3"/>
      <c r="G167" s="3"/>
      <c r="H167" s="3"/>
      <c r="I167" s="3"/>
      <c r="J167" s="3"/>
      <c r="K167" s="46"/>
      <c r="L167" s="3"/>
      <c r="M167" s="3"/>
      <c r="N167" s="3"/>
      <c r="O167" s="3"/>
      <c r="P167" s="3"/>
    </row>
    <row r="168" spans="1:16" x14ac:dyDescent="0.2">
      <c r="A168" s="3"/>
      <c r="B168" s="3"/>
      <c r="C168" s="3"/>
      <c r="D168" s="3"/>
      <c r="E168" s="3"/>
      <c r="F168" s="3"/>
      <c r="G168" s="3"/>
      <c r="H168" s="3"/>
      <c r="I168" s="3"/>
      <c r="J168" s="3"/>
      <c r="K168" s="46"/>
      <c r="L168" s="3"/>
      <c r="M168" s="3"/>
      <c r="N168" s="3"/>
      <c r="O168" s="3"/>
      <c r="P168" s="3"/>
    </row>
    <row r="169" spans="1:16" x14ac:dyDescent="0.2">
      <c r="A169" s="3"/>
      <c r="B169" s="3"/>
      <c r="C169" s="3"/>
      <c r="D169" s="3"/>
      <c r="E169" s="3"/>
      <c r="F169" s="3"/>
      <c r="G169" s="3"/>
      <c r="H169" s="3"/>
      <c r="I169" s="3"/>
      <c r="J169" s="3"/>
      <c r="K169" s="46"/>
      <c r="L169" s="3"/>
      <c r="M169" s="3"/>
      <c r="N169" s="3"/>
      <c r="O169" s="3"/>
      <c r="P169" s="3"/>
    </row>
    <row r="170" spans="1:16" x14ac:dyDescent="0.2">
      <c r="A170" s="3"/>
      <c r="B170" s="3"/>
      <c r="C170" s="3"/>
      <c r="D170" s="3"/>
      <c r="E170" s="3"/>
      <c r="F170" s="3"/>
      <c r="G170" s="3"/>
      <c r="H170" s="3"/>
      <c r="I170" s="3"/>
      <c r="J170" s="3"/>
      <c r="K170" s="46"/>
      <c r="L170" s="3"/>
      <c r="M170" s="3"/>
      <c r="N170" s="3"/>
      <c r="O170" s="3"/>
      <c r="P170" s="3"/>
    </row>
    <row r="171" spans="1:16" x14ac:dyDescent="0.2">
      <c r="A171" s="3"/>
      <c r="B171" s="3"/>
      <c r="C171" s="3"/>
      <c r="D171" s="3"/>
      <c r="E171" s="3"/>
      <c r="F171" s="3"/>
      <c r="G171" s="3"/>
      <c r="H171" s="3"/>
      <c r="I171" s="3"/>
      <c r="J171" s="3"/>
      <c r="K171" s="46"/>
      <c r="L171" s="3"/>
      <c r="M171" s="3"/>
      <c r="N171" s="3"/>
      <c r="O171" s="3"/>
      <c r="P171" s="3"/>
    </row>
    <row r="172" spans="1:16" x14ac:dyDescent="0.2">
      <c r="A172" s="3"/>
      <c r="B172" s="3"/>
      <c r="C172" s="3"/>
      <c r="D172" s="3"/>
      <c r="E172" s="3"/>
      <c r="F172" s="3"/>
      <c r="G172" s="3"/>
      <c r="H172" s="3"/>
      <c r="I172" s="3"/>
      <c r="J172" s="3"/>
      <c r="K172" s="46"/>
      <c r="L172" s="3"/>
      <c r="M172" s="3"/>
      <c r="N172" s="3"/>
      <c r="O172" s="3"/>
      <c r="P172" s="3"/>
    </row>
    <row r="173" spans="1:16" x14ac:dyDescent="0.2">
      <c r="A173" s="3"/>
      <c r="B173" s="3"/>
      <c r="C173" s="3"/>
      <c r="D173" s="3"/>
      <c r="E173" s="3"/>
      <c r="F173" s="3"/>
      <c r="G173" s="3"/>
      <c r="H173" s="3"/>
      <c r="I173" s="3"/>
      <c r="J173" s="3"/>
      <c r="K173" s="46"/>
      <c r="L173" s="3"/>
      <c r="M173" s="3"/>
      <c r="N173" s="3"/>
      <c r="O173" s="3"/>
      <c r="P173" s="3"/>
    </row>
    <row r="174" spans="1:16" x14ac:dyDescent="0.2">
      <c r="A174" s="3"/>
      <c r="B174" s="3"/>
      <c r="C174" s="3"/>
      <c r="D174" s="3"/>
      <c r="E174" s="3"/>
      <c r="F174" s="3"/>
      <c r="G174" s="3"/>
      <c r="H174" s="3"/>
      <c r="I174" s="3"/>
      <c r="J174" s="3"/>
      <c r="K174" s="46"/>
      <c r="L174" s="3"/>
      <c r="M174" s="3"/>
      <c r="N174" s="3"/>
      <c r="O174" s="3"/>
      <c r="P174" s="3"/>
    </row>
  </sheetData>
  <mergeCells count="92">
    <mergeCell ref="X53:Y53"/>
    <mergeCell ref="V58:Z58"/>
    <mergeCell ref="D99:E99"/>
    <mergeCell ref="D93:E93"/>
    <mergeCell ref="D94:E94"/>
    <mergeCell ref="D95:E95"/>
    <mergeCell ref="D96:E96"/>
    <mergeCell ref="D97:E97"/>
    <mergeCell ref="D89:E89"/>
    <mergeCell ref="D90:E90"/>
    <mergeCell ref="D91:E91"/>
    <mergeCell ref="D92:E92"/>
    <mergeCell ref="D98:E98"/>
    <mergeCell ref="A85:T85"/>
    <mergeCell ref="A87:T87"/>
    <mergeCell ref="B88:E88"/>
    <mergeCell ref="A1:T1"/>
    <mergeCell ref="O7:P7"/>
    <mergeCell ref="S7:T7"/>
    <mergeCell ref="M7:N7"/>
    <mergeCell ref="K7:L7"/>
    <mergeCell ref="Q7:R7"/>
    <mergeCell ref="A2:C2"/>
    <mergeCell ref="D2:E2"/>
    <mergeCell ref="F2:H2"/>
    <mergeCell ref="B4:C4"/>
    <mergeCell ref="E4:H4"/>
    <mergeCell ref="B3:H3"/>
    <mergeCell ref="K4:L4"/>
    <mergeCell ref="C7:E7"/>
    <mergeCell ref="F7:G7"/>
    <mergeCell ref="E32:F32"/>
    <mergeCell ref="D28:G28"/>
    <mergeCell ref="E29:F29"/>
    <mergeCell ref="E30:F30"/>
    <mergeCell ref="E31:F31"/>
    <mergeCell ref="E33:F33"/>
    <mergeCell ref="A39:H39"/>
    <mergeCell ref="F59:G59"/>
    <mergeCell ref="A58:H58"/>
    <mergeCell ref="D55:E55"/>
    <mergeCell ref="B59:D59"/>
    <mergeCell ref="D53:E53"/>
    <mergeCell ref="D57:E57"/>
    <mergeCell ref="D54:E54"/>
    <mergeCell ref="W14:X14"/>
    <mergeCell ref="V30:X34"/>
    <mergeCell ref="A62:H62"/>
    <mergeCell ref="A64:H64"/>
    <mergeCell ref="C73:H73"/>
    <mergeCell ref="A40:B40"/>
    <mergeCell ref="A42:H42"/>
    <mergeCell ref="A43:H43"/>
    <mergeCell ref="D52:E52"/>
    <mergeCell ref="A44:H44"/>
    <mergeCell ref="A51:H51"/>
    <mergeCell ref="A45:H45"/>
    <mergeCell ref="A46:H46"/>
    <mergeCell ref="A47:H47"/>
    <mergeCell ref="A48:H48"/>
    <mergeCell ref="V72:Z72"/>
    <mergeCell ref="AF114:AG114"/>
    <mergeCell ref="C8:E8"/>
    <mergeCell ref="B5:H5"/>
    <mergeCell ref="B6:H6"/>
    <mergeCell ref="I7:J7"/>
    <mergeCell ref="C80:H80"/>
    <mergeCell ref="A65:H65"/>
    <mergeCell ref="A66:H66"/>
    <mergeCell ref="A67:H67"/>
    <mergeCell ref="C71:H71"/>
    <mergeCell ref="C72:H72"/>
    <mergeCell ref="C74:H74"/>
    <mergeCell ref="C75:H75"/>
    <mergeCell ref="C76:H76"/>
    <mergeCell ref="C77:H77"/>
    <mergeCell ref="C78:H78"/>
    <mergeCell ref="X114:Y114"/>
    <mergeCell ref="Z114:AA114"/>
    <mergeCell ref="AB114:AC114"/>
    <mergeCell ref="AD114:AE114"/>
    <mergeCell ref="G88:I88"/>
    <mergeCell ref="K88:M88"/>
    <mergeCell ref="O88:Q88"/>
    <mergeCell ref="S88:U88"/>
    <mergeCell ref="V60:W60"/>
    <mergeCell ref="V61:W61"/>
    <mergeCell ref="V62:W62"/>
    <mergeCell ref="D100:E100"/>
    <mergeCell ref="C79:H79"/>
    <mergeCell ref="V74:Z74"/>
    <mergeCell ref="V73:Z73"/>
  </mergeCells>
  <conditionalFormatting sqref="E10:F10">
    <cfRule type="expression" dxfId="11" priority="12">
      <formula>C9=12</formula>
    </cfRule>
  </conditionalFormatting>
  <conditionalFormatting sqref="E12:F12">
    <cfRule type="expression" dxfId="10" priority="11">
      <formula>C11=12</formula>
    </cfRule>
  </conditionalFormatting>
  <conditionalFormatting sqref="E14:F14">
    <cfRule type="expression" dxfId="9" priority="10">
      <formula>C13=12</formula>
    </cfRule>
  </conditionalFormatting>
  <conditionalFormatting sqref="E16:F16">
    <cfRule type="expression" dxfId="8" priority="9">
      <formula>C15=12</formula>
    </cfRule>
  </conditionalFormatting>
  <conditionalFormatting sqref="E18:F18">
    <cfRule type="expression" dxfId="7" priority="8">
      <formula>C17=12</formula>
    </cfRule>
  </conditionalFormatting>
  <conditionalFormatting sqref="G10">
    <cfRule type="expression" dxfId="6" priority="7">
      <formula>C9=12</formula>
    </cfRule>
  </conditionalFormatting>
  <conditionalFormatting sqref="G12">
    <cfRule type="expression" dxfId="5" priority="6">
      <formula>C11=12</formula>
    </cfRule>
  </conditionalFormatting>
  <conditionalFormatting sqref="G14">
    <cfRule type="expression" dxfId="4" priority="5">
      <formula>C13=12</formula>
    </cfRule>
  </conditionalFormatting>
  <conditionalFormatting sqref="G16">
    <cfRule type="expression" dxfId="3" priority="4">
      <formula>C15=12</formula>
    </cfRule>
  </conditionalFormatting>
  <conditionalFormatting sqref="G18">
    <cfRule type="expression" dxfId="2" priority="3">
      <formula>C17=12</formula>
    </cfRule>
  </conditionalFormatting>
  <conditionalFormatting sqref="Z53">
    <cfRule type="cellIs" dxfId="1" priority="1" operator="equal">
      <formula>"No"</formula>
    </cfRule>
    <cfRule type="cellIs" dxfId="0" priority="2" operator="equal">
      <formula>"Yes"</formula>
    </cfRule>
  </conditionalFormatting>
  <dataValidations count="3">
    <dataValidation type="list" allowBlank="1" showInputMessage="1" showErrorMessage="1" errorTitle="Appointment length" error="Please enter 9 (academic appointment) or 12 (calendar year appointment)." sqref="C9 C11 C13 C15 C17 C19:C22" xr:uid="{027CA8D1-37D8-45AB-802E-40ACE9ED31B5}">
      <formula1>"9, 12"</formula1>
    </dataValidation>
    <dataValidation type="list" allowBlank="1" showInputMessage="1" showErrorMessage="1" sqref="E19:E22" xr:uid="{95A39AEF-A4CF-4095-B53B-D8578AFBC681}">
      <formula1>"NonCL, Class"</formula1>
    </dataValidation>
    <dataValidation type="list" allowBlank="1" showInputMessage="1" showErrorMessage="1" sqref="K4:L4" xr:uid="{A0A56C54-C625-4483-B8D7-CF3A9843C4DF}">
      <formula1>$V$10:$V$14</formula1>
    </dataValidation>
  </dataValidations>
  <hyperlinks>
    <hyperlink ref="V72" r:id="rId1" xr:uid="{C235E3F7-11BF-4B3D-81E4-7A3636BEA26E}"/>
  </hyperlinks>
  <printOptions horizontalCentered="1"/>
  <pageMargins left="0.75" right="0.75" top="1" bottom="1" header="0.5" footer="0.5"/>
  <pageSetup scale="46" fitToHeight="0" orientation="portrait" r:id="rId2"/>
  <headerFooter alignWithMargins="0"/>
  <legacyDrawing r:id="rId3"/>
</worksheet>
</file>

<file path=docMetadata/LabelInfo.xml><?xml version="1.0" encoding="utf-8"?>
<clbl:labelList xmlns:clbl="http://schemas.microsoft.com/office/2020/mipLabelMetadata">
  <clbl:label id="{79c742c4-e61c-4fa5-be89-a3cb566a80d1}" enabled="0" method="" siteId="{79c742c4-e61c-4fa5-be89-a3cb566a80d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1-YR Budg</vt:lpstr>
      <vt:lpstr>2-YR Budg</vt:lpstr>
      <vt:lpstr>3-YR Budg</vt:lpstr>
      <vt:lpstr>4-YR Budg</vt:lpstr>
      <vt:lpstr>5-YR Budg</vt:lpstr>
      <vt:lpstr>'1-YR Budg'!Print_Area</vt:lpstr>
      <vt:lpstr>'2-YR Budg'!Print_Area</vt:lpstr>
      <vt:lpstr>'3-YR Budg'!Print_Area</vt:lpstr>
      <vt:lpstr>'4-YR Budg'!Print_Area</vt:lpstr>
      <vt:lpstr>'5-YR Budg'!Print_Area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Carolyn Chitwood</cp:lastModifiedBy>
  <cp:lastPrinted>2020-07-16T02:27:15Z</cp:lastPrinted>
  <dcterms:created xsi:type="dcterms:W3CDTF">1996-10-14T23:33:28Z</dcterms:created>
  <dcterms:modified xsi:type="dcterms:W3CDTF">2023-09-28T18:00:36Z</dcterms:modified>
</cp:coreProperties>
</file>